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072" tabRatio="902" activeTab="4"/>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comments6.xml><?xml version="1.0" encoding="utf-8"?>
<comments xmlns="http://schemas.openxmlformats.org/spreadsheetml/2006/main">
  <authors>
    <author>Казачанская Виктория Николаевна</author>
  </authors>
  <commentList>
    <comment ref="F34" authorId="0">
      <text>
        <r>
          <rPr>
            <b/>
            <sz val="9"/>
            <rFont val="Tahoma"/>
            <family val="2"/>
          </rPr>
          <t>Казачанская Виктория Николаевна:</t>
        </r>
        <r>
          <rPr>
            <sz val="9"/>
            <rFont val="Tahoma"/>
            <family val="2"/>
          </rPr>
          <t xml:space="preserve">
</t>
        </r>
      </text>
    </comment>
  </commentList>
</comments>
</file>

<file path=xl/sharedStrings.xml><?xml version="1.0" encoding="utf-8"?>
<sst xmlns="http://schemas.openxmlformats.org/spreadsheetml/2006/main" count="2261" uniqueCount="1009">
  <si>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</si>
  <si>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</si>
  <si>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</si>
  <si>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</si>
  <si>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</si>
  <si>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</si>
  <si>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</si>
  <si>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</si>
  <si>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</si>
  <si>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</si>
  <si>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</si>
  <si>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</si>
  <si>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</si>
  <si>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</si>
  <si>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</si>
  <si>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</si>
  <si>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</si>
  <si>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</si>
  <si>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</si>
  <si>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</si>
  <si>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</si>
  <si>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</si>
  <si>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</si>
  <si>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</si>
  <si>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</si>
  <si>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</si>
  <si>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</si>
  <si>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</si>
  <si>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</si>
  <si>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</si>
  <si>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</si>
  <si>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</si>
  <si>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</si>
  <si>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</si>
  <si>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</si>
  <si>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</si>
  <si>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</si>
  <si>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</si>
  <si>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</si>
  <si>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</si>
  <si>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</si>
  <si>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</si>
  <si>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</si>
  <si>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</si>
  <si>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</si>
  <si>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</si>
  <si>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</si>
  <si>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</si>
  <si>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</si>
  <si>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</si>
  <si>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</si>
  <si>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</si>
  <si>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</si>
  <si>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</si>
  <si>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</si>
  <si>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</si>
  <si>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</si>
  <si>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</si>
  <si>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</si>
  <si>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</si>
  <si>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</si>
  <si>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</si>
  <si>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</si>
  <si>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</si>
  <si>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</si>
  <si>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</si>
  <si>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</si>
  <si>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</si>
  <si>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</si>
  <si>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</si>
  <si>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</si>
  <si>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</si>
  <si>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</si>
  <si>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</si>
  <si>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</si>
  <si>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</si>
  <si>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</si>
  <si>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</si>
  <si>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</si>
  <si>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</si>
  <si>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</si>
  <si>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</si>
  <si>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</si>
  <si>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</si>
  <si>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</si>
  <si>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</si>
  <si>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</si>
  <si>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</si>
  <si>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</si>
  <si>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</si>
  <si>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</si>
  <si>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</si>
  <si>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</si>
  <si>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</si>
  <si>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</si>
  <si>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</si>
  <si>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</si>
  <si>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</si>
  <si>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</si>
  <si>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</si>
  <si>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</si>
  <si>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</si>
  <si>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</si>
  <si>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</si>
  <si>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</si>
  <si>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</si>
  <si>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</si>
  <si>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</si>
  <si>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</si>
  <si>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</si>
  <si>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</si>
  <si>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</si>
  <si>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</si>
  <si>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</si>
  <si>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</si>
  <si>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</si>
  <si>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</si>
  <si>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</si>
  <si>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</si>
  <si>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</si>
  <si>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</si>
  <si>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</si>
  <si>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</si>
  <si>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</si>
  <si>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</si>
  <si>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</si>
  <si>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</si>
  <si>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</si>
  <si>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</si>
  <si>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</si>
  <si>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</si>
  <si>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</si>
  <si>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</si>
  <si>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</si>
  <si>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</si>
  <si>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</si>
  <si>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</si>
  <si>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</si>
  <si>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</si>
  <si>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</si>
  <si>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</si>
  <si>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</si>
  <si>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</si>
  <si>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</si>
  <si>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</si>
  <si>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</si>
  <si>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</si>
  <si>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</si>
  <si>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</si>
  <si>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</si>
  <si>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</si>
  <si>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</si>
  <si>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</si>
  <si>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</si>
  <si>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</si>
  <si>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</si>
  <si>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</si>
  <si>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</si>
  <si>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</si>
  <si>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</si>
  <si>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</si>
  <si>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</si>
  <si>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</si>
  <si>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</si>
  <si>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</si>
  <si>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</si>
  <si>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</si>
  <si>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</si>
  <si>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</si>
  <si>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</si>
  <si>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</si>
  <si>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</si>
  <si>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</si>
  <si>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</si>
  <si>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</si>
  <si>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</si>
  <si>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</si>
  <si>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</si>
  <si>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</si>
  <si>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</si>
  <si>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</si>
  <si>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</si>
  <si>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</si>
  <si>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</si>
  <si>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</si>
  <si>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</si>
  <si>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</si>
  <si>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</si>
  <si>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</si>
  <si>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</si>
  <si>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</si>
  <si>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</si>
  <si>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</si>
  <si>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</si>
  <si>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</si>
  <si>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</si>
  <si>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</si>
  <si>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</si>
  <si>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</si>
  <si>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</si>
  <si>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</si>
  <si>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</si>
  <si>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</si>
  <si>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</si>
  <si>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</si>
  <si>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</si>
  <si>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</si>
  <si>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</si>
  <si>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</si>
  <si>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</si>
  <si>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</si>
  <si>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</si>
  <si>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</si>
  <si>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</si>
  <si>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</si>
  <si>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</si>
  <si>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</si>
  <si>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</si>
  <si>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</si>
  <si>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</si>
  <si>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</si>
  <si>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</si>
  <si>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</si>
  <si>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</si>
  <si>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</si>
  <si>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</si>
  <si>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</si>
  <si>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</si>
  <si>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</si>
  <si>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</si>
  <si>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</si>
  <si>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</si>
  <si>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</si>
  <si>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</si>
  <si>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</si>
  <si>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</si>
  <si>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</si>
  <si>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</si>
  <si>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</si>
  <si>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</si>
  <si>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</si>
  <si>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</si>
  <si>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</si>
  <si>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</si>
  <si>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</si>
  <si>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</si>
  <si>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</si>
  <si>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</si>
  <si>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</si>
  <si>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</si>
  <si>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</si>
  <si>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</si>
  <si>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</si>
  <si>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</si>
  <si>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</si>
  <si>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</si>
  <si>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</si>
  <si>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</si>
  <si>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</si>
  <si>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</si>
  <si>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</si>
  <si>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</si>
  <si>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</si>
  <si>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</si>
  <si>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</si>
  <si>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</si>
  <si>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</si>
  <si>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</si>
  <si>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</si>
  <si>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</si>
  <si>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</si>
  <si>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</si>
  <si>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</si>
  <si>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</si>
  <si>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</si>
  <si>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</si>
  <si>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</si>
  <si>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</si>
  <si>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</si>
  <si>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</si>
  <si>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</si>
  <si>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</si>
  <si>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</si>
  <si>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</si>
  <si>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</si>
  <si>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</si>
  <si>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</si>
  <si>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</si>
  <si>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</si>
  <si>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</si>
  <si>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</si>
  <si>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</si>
  <si>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</si>
  <si>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</si>
  <si>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</si>
  <si>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</si>
  <si>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</si>
  <si>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</si>
  <si>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</si>
  <si>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</si>
  <si>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</si>
  <si>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</si>
  <si>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</si>
  <si>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</si>
  <si>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</si>
  <si>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</si>
  <si>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</si>
  <si>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</si>
  <si>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</si>
  <si>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</si>
  <si>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</si>
  <si>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</si>
  <si>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</si>
  <si>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</si>
  <si>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</si>
  <si>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</si>
  <si>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</si>
  <si>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</si>
  <si>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</si>
  <si>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</si>
  <si>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</si>
  <si>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</si>
  <si>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</si>
  <si>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</si>
  <si>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</si>
  <si>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</si>
  <si>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</si>
  <si>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</si>
  <si>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</si>
  <si>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</si>
  <si>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</si>
  <si>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</si>
  <si>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</si>
  <si>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</si>
  <si>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</si>
  <si>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</si>
  <si>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</si>
  <si>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</si>
  <si>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</si>
  <si>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</si>
  <si>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</si>
  <si>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</si>
  <si>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</si>
  <si>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</si>
  <si>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</si>
  <si>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</si>
  <si>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</si>
  <si>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</si>
  <si>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</si>
  <si>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</si>
  <si>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</si>
  <si>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</si>
  <si>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</si>
  <si>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</si>
  <si>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Департамент здравоохранения Томской области</t>
  </si>
  <si>
    <t>24</t>
  </si>
  <si>
    <t>25</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</si>
  <si>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</si>
  <si>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</si>
  <si>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</si>
  <si>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</si>
  <si>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</si>
  <si>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</si>
  <si>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</si>
  <si>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</si>
  <si>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</si>
  <si>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</si>
  <si>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</si>
  <si>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</si>
  <si>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</si>
  <si>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</si>
  <si>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</si>
  <si>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</si>
  <si>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</si>
  <si>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</si>
  <si>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</si>
  <si>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</si>
  <si>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</si>
  <si>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</si>
  <si>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</si>
  <si>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</si>
  <si>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</si>
  <si>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</si>
  <si>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</si>
  <si>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</si>
  <si>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</si>
  <si>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</si>
  <si>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</si>
  <si>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</si>
  <si>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</si>
  <si>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</si>
  <si>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</si>
  <si>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</si>
  <si>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</si>
  <si>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</si>
  <si>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</si>
  <si>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</si>
  <si>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</si>
  <si>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</si>
  <si>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</si>
  <si>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</si>
  <si>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</si>
  <si>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</si>
  <si>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</si>
  <si>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</si>
  <si>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</si>
  <si>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</si>
  <si>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</si>
  <si>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</si>
  <si>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</si>
  <si>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</si>
  <si>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</si>
  <si>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</si>
  <si>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</si>
  <si>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</si>
  <si>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</si>
  <si>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</si>
  <si>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</si>
  <si>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</si>
  <si>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</si>
  <si>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</si>
  <si>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</si>
  <si>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</si>
  <si>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</si>
  <si>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</si>
  <si>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</si>
  <si>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</si>
  <si>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</si>
  <si>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</si>
  <si>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</si>
  <si>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</si>
  <si>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</si>
  <si>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</si>
  <si>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</si>
  <si>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</si>
  <si>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</si>
  <si>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</si>
  <si>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</si>
  <si>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</si>
  <si>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</si>
  <si>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</si>
  <si>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</si>
  <si>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</si>
  <si>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</si>
  <si>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t>к Порядку составления, утверждения и ведения плана</t>
  </si>
  <si>
    <t>финансово-хозяйственной деятельности областных</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</si>
  <si>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</si>
  <si>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</si>
  <si>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</si>
  <si>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</si>
  <si>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</si>
  <si>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</si>
  <si>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</si>
  <si>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</si>
  <si>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</si>
  <si>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</si>
  <si>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</si>
  <si>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</si>
  <si>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</si>
  <si>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</si>
  <si>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</si>
  <si>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</si>
  <si>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</si>
  <si>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</si>
  <si>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</si>
  <si>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</si>
  <si>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</si>
  <si>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</si>
  <si>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</si>
  <si>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</si>
  <si>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</si>
  <si>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</si>
  <si>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</si>
  <si>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</si>
  <si>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</si>
  <si>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</si>
  <si>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</si>
  <si>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</si>
  <si>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</si>
  <si>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</si>
  <si>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</si>
  <si>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</si>
  <si>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</si>
  <si>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</si>
  <si>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</si>
  <si>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</si>
  <si>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</si>
  <si>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</si>
  <si>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</si>
  <si>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</si>
  <si>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</si>
  <si>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</si>
  <si>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</si>
  <si>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</si>
  <si>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</si>
  <si>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</si>
  <si>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</si>
  <si>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</si>
  <si>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</si>
  <si>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</si>
  <si>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</si>
  <si>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</si>
  <si>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</si>
  <si>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</si>
  <si>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</si>
  <si>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</si>
  <si>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</si>
  <si>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</si>
  <si>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</si>
  <si>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</si>
  <si>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</si>
  <si>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</si>
  <si>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</si>
  <si>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</si>
  <si>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</si>
  <si>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</si>
  <si>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</si>
  <si>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</si>
  <si>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</si>
  <si>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</si>
  <si>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</si>
  <si>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</si>
  <si>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</si>
  <si>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</si>
  <si>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</si>
  <si>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</si>
  <si>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</si>
  <si>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</si>
  <si>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</si>
  <si>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</si>
  <si>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</si>
  <si>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</si>
  <si>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</si>
  <si>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</si>
  <si>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</si>
  <si>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</si>
  <si>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</si>
  <si>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</si>
  <si>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</si>
  <si>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</si>
  <si>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</si>
  <si>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</si>
  <si>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</si>
  <si>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</si>
  <si>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</si>
  <si>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</si>
  <si>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</si>
  <si>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</si>
  <si>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</si>
  <si>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</si>
  <si>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</si>
  <si>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</si>
  <si>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</si>
  <si>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</si>
  <si>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</si>
  <si>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</si>
  <si>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</si>
  <si>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</si>
  <si>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</si>
  <si>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</si>
  <si>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</si>
  <si>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</si>
  <si>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</si>
  <si>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</si>
  <si>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</si>
  <si>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</si>
  <si>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</si>
  <si>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</si>
  <si>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</si>
  <si>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</si>
  <si>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</si>
  <si>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</si>
  <si>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</si>
  <si>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</si>
  <si>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</si>
  <si>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</si>
  <si>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sz val="10"/>
        <rFont val="Times New Roman"/>
        <family val="1"/>
      </rPr>
      <t>Пересылка почтовой корреспонденции</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</si>
  <si>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</si>
  <si>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</si>
  <si>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</si>
  <si>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</si>
  <si>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</si>
  <si>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</si>
  <si>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</si>
  <si>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</si>
  <si>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</si>
  <si>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</si>
  <si>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</si>
  <si>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Электрическая энергия</t>
    </r>
  </si>
  <si>
    <r>
      <rPr>
        <b/>
        <sz val="12"/>
        <rFont val="Times New Roman"/>
        <family val="1"/>
      </rPr>
      <t>Расчеты (обоснования) расходов на коммунальные услуги</t>
    </r>
  </si>
  <si>
    <r>
      <rPr>
        <b/>
        <sz val="10"/>
        <rFont val="Times New Roman"/>
        <family val="1"/>
      </rPr>
      <t>ВСЕГО</t>
    </r>
  </si>
  <si>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</si>
  <si>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</si>
  <si>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</si>
  <si>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</si>
  <si>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</si>
  <si>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</si>
  <si>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</si>
  <si>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</si>
  <si>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</si>
  <si>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</si>
  <si>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</si>
  <si>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</si>
  <si>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r>
      <rPr>
        <sz val="10"/>
        <rFont val="Times New Roman"/>
        <family val="1"/>
      </rPr>
      <t>Наименование работ, услуг/источник финансирования*</t>
    </r>
  </si>
  <si>
    <r>
      <rPr>
        <sz val="10"/>
        <rFont val="Times New Roman"/>
        <family val="1"/>
      </rPr>
      <t>Стоимость услуги*</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</si>
  <si>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</si>
  <si>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</si>
  <si>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</si>
  <si>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</si>
  <si>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</si>
  <si>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</si>
  <si>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</si>
  <si>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</si>
  <si>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</si>
  <si>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</si>
  <si>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</si>
  <si>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</si>
  <si>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</si>
  <si>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</si>
  <si>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</si>
  <si>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</si>
  <si>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</si>
  <si>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</si>
  <si>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</si>
  <si>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</si>
  <si>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</si>
  <si>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</si>
  <si>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</si>
  <si>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</si>
  <si>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</si>
  <si>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</si>
  <si>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</si>
  <si>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</si>
  <si>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</si>
  <si>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</si>
  <si>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</si>
  <si>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</si>
  <si>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</si>
  <si>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медицинское оборудование</t>
  </si>
  <si>
    <t>ОГАУЗ "Больница скорой медицинской помощи №2"</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</si>
  <si>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</si>
  <si>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</si>
  <si>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</si>
  <si>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</si>
  <si>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t>7017003235</t>
  </si>
  <si>
    <t>701701001</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</si>
  <si>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</si>
  <si>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</si>
  <si>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</si>
  <si>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</si>
  <si>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</si>
  <si>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</si>
  <si>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</si>
  <si>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</si>
  <si>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</si>
  <si>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</si>
  <si>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</si>
  <si>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</si>
  <si>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2(342)</t>
  </si>
  <si>
    <t>Продукты питания</t>
  </si>
  <si>
    <t>3(343)</t>
  </si>
  <si>
    <t>ГСМ</t>
  </si>
  <si>
    <t>4(346)</t>
  </si>
  <si>
    <t>Запасные части к транспортным средствам</t>
  </si>
  <si>
    <t>5(344)</t>
  </si>
  <si>
    <t>Строительные материалы</t>
  </si>
  <si>
    <t>6(345)</t>
  </si>
  <si>
    <t>Мягкий инвентарь</t>
  </si>
  <si>
    <t>7(345)</t>
  </si>
  <si>
    <t>Увеличение стоимости прочих материальных запасов в том числе:</t>
  </si>
  <si>
    <t>8(346)</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</si>
  <si>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</si>
  <si>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</si>
  <si>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</si>
  <si>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</si>
  <si>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</si>
  <si>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</si>
  <si>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</si>
  <si>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r>
      <rPr>
        <b/>
        <sz val="10"/>
        <rFont val="Times New Roman"/>
        <family val="1"/>
      </rPr>
      <t>...</t>
    </r>
  </si>
  <si>
    <t>КВФО 2</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</si>
  <si>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</si>
  <si>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</si>
  <si>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</si>
  <si>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</si>
  <si>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</si>
  <si>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</si>
  <si>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Государственное задание, всего:</t>
    </r>
  </si>
  <si>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</si>
  <si>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</si>
  <si>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</si>
  <si>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</si>
  <si>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</si>
  <si>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</si>
  <si>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</si>
  <si>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</si>
  <si>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</si>
  <si>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</si>
  <si>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</si>
  <si>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</si>
  <si>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</si>
  <si>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</si>
  <si>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</si>
  <si>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</si>
  <si>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</si>
  <si>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</si>
  <si>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</si>
  <si>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</si>
  <si>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</si>
  <si>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</si>
  <si>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</si>
  <si>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</si>
  <si>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</si>
  <si>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</si>
  <si>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</si>
  <si>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</si>
  <si>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</si>
  <si>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</si>
  <si>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</si>
  <si>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</si>
  <si>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</si>
  <si>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</si>
  <si>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</si>
  <si>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</si>
  <si>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</si>
  <si>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</si>
  <si>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</si>
  <si>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</si>
  <si>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</si>
  <si>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</si>
  <si>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</si>
  <si>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</si>
  <si>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</si>
  <si>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</si>
  <si>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</si>
  <si>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</si>
  <si>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</si>
  <si>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</si>
  <si>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</si>
  <si>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</si>
  <si>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</si>
  <si>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</si>
  <si>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</si>
  <si>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</si>
  <si>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</si>
  <si>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</si>
  <si>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</si>
  <si>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</si>
  <si>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</si>
  <si>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</si>
  <si>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</si>
  <si>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</si>
  <si>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</si>
  <si>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</si>
  <si>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</si>
  <si>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</si>
  <si>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</si>
  <si>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</si>
  <si>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</si>
  <si>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</si>
  <si>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</si>
  <si>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</si>
  <si>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</si>
  <si>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</si>
  <si>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</si>
  <si>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</si>
  <si>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</si>
  <si>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</si>
  <si>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</si>
  <si>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</si>
  <si>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</si>
  <si>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</si>
  <si>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</si>
  <si>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</si>
  <si>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</si>
  <si>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</si>
  <si>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</si>
  <si>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</si>
  <si>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</si>
  <si>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</si>
  <si>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</si>
  <si>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</si>
  <si>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</si>
  <si>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</si>
  <si>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</si>
  <si>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</si>
  <si>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</si>
  <si>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</si>
  <si>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</si>
  <si>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</si>
  <si>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</si>
  <si>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</si>
  <si>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</si>
  <si>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</si>
  <si>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</si>
  <si>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</si>
  <si>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</si>
  <si>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</si>
  <si>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</si>
  <si>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</si>
  <si>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</si>
  <si>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</si>
  <si>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</si>
  <si>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</si>
  <si>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</si>
  <si>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</si>
  <si>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</si>
  <si>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</si>
  <si>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</si>
  <si>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</si>
  <si>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</si>
  <si>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</si>
  <si>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</si>
  <si>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</si>
  <si>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</si>
  <si>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</si>
  <si>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</si>
  <si>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</si>
  <si>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</si>
  <si>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</si>
  <si>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</si>
  <si>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</si>
  <si>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</si>
  <si>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</si>
  <si>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</si>
  <si>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</si>
  <si>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</si>
  <si>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</si>
  <si>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</si>
  <si>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"26" декабря 2023 г.</t>
  </si>
  <si>
    <t>2024 год (текущий год)</t>
  </si>
  <si>
    <t>2026 год (1-й год планового периода)</t>
  </si>
  <si>
    <t>КФВО(340)</t>
  </si>
  <si>
    <t>Лекарственные препараты, перевязочные средства,медицинский инструментарий,реактивы, химикаты, стекло, химическая посуда,дезинфецирующие средства,медицинские перчатки, маски,шприцы.)</t>
  </si>
  <si>
    <t>Спецодежда и обувь, мягкий инвентарь.</t>
  </si>
  <si>
    <t xml:space="preserve">канцелярские товары, бланки, брошюры, макеты. </t>
  </si>
  <si>
    <t>Запасные части к транспортным средствам, к оборудованию, эвм, орг. техники, средств связи; инвентарь, хозяйственные товары (в том числе: посуда, моющие средства,электротовары);канцелярские товары.</t>
  </si>
  <si>
    <r>
      <rPr>
        <b/>
        <sz val="11"/>
        <rFont val="Times New Roman"/>
        <family val="1"/>
      </rPr>
      <t>Руководитель финансово-экономической службы</t>
    </r>
  </si>
  <si>
    <r>
      <rPr>
        <b/>
        <sz val="11"/>
        <rFont val="Times New Roman"/>
        <family val="1"/>
      </rPr>
      <t>(телефон)</t>
    </r>
  </si>
  <si>
    <r>
      <rPr>
        <b/>
        <sz val="11"/>
        <rFont val="Times New Roman"/>
        <family val="1"/>
      </rPr>
      <t>Главный бухгалтер</t>
    </r>
  </si>
  <si>
    <t>45-61-97</t>
  </si>
  <si>
    <t>2026 год (2-й год планового периода)</t>
  </si>
  <si>
    <t>Повременная оплата междугородных, международных и местных телефонных соединений. Сотовая связь.</t>
  </si>
  <si>
    <t>Государственное задание, всего:(4)</t>
  </si>
  <si>
    <t>ОМС (7), всего:</t>
  </si>
  <si>
    <t>Предпринимательская и иная приносящая доход деятельность, всего (2):</t>
  </si>
  <si>
    <t>КОСГУ (223)</t>
  </si>
  <si>
    <t>КОСГУ  (225)</t>
  </si>
  <si>
    <t>Вывоз мед.отходов; уборка и вывоз снега.</t>
  </si>
  <si>
    <t>Тех.обслуживание, ремонт  и содержание лифта</t>
  </si>
  <si>
    <t>Дератизация, дезинсекция,дезинфекция</t>
  </si>
  <si>
    <t>Исследование инструментов на стерильность</t>
  </si>
  <si>
    <t>Содержание и обслуживание зданий и территории</t>
  </si>
  <si>
    <t>Тех.обслужив. и ремонт мед.оборудования</t>
  </si>
  <si>
    <t>Техническое обслуживание вентиляции;систем видеонаблюдения;технич.средств охраны;кислородной системы; пожарной сигнализации)</t>
  </si>
  <si>
    <t>Поверка оборудования</t>
  </si>
  <si>
    <t>Контроль эксплуат. параметров радиационного выхода рентген. излучат.;испытание перчаток диэлектрическ., инстументов с изолир. Рукоятками</t>
  </si>
  <si>
    <t>Тех.обслуживание и ремонт автомобиля</t>
  </si>
  <si>
    <t>Приложение № 10</t>
  </si>
  <si>
    <t>Расчеты (обоснования) расходов на работы, услуги по содержанию имущества (225)</t>
  </si>
  <si>
    <t>Стоимость услуги, руб.</t>
  </si>
  <si>
    <t>Содержание нефинансовых активов в чистоте:</t>
  </si>
  <si>
    <t>ВСЕГО</t>
  </si>
  <si>
    <t>КОСГУ (226)</t>
  </si>
  <si>
    <t>Возмещение персоналу расходов, связанных со служебными командировками(проживание ,проезд)</t>
  </si>
  <si>
    <t>Услуги по обучения, повышения квалификации кадров и профессиональная переподготовка персонала,консультационные услуги</t>
  </si>
  <si>
    <t>Лабораторные услуги, мед осмотр,медицинские услуги</t>
  </si>
  <si>
    <t>Услуги охраны</t>
  </si>
  <si>
    <t>Услуги в области информационных технологий (поддержка медиц.инф. Систем;инф. услуги;сопров.прогр.о продукта 1С Аптека;интегр. сканера штрихкодов для анализатора;лицензия на использование базы данных;услуги по содержанию сайта;программное обеспечение;изготовление сертификата ключей)</t>
  </si>
  <si>
    <t>Услуги по ценке качества исследований,аттестация проф. гигиенич. подготовки;по дозиметрии персонала</t>
  </si>
  <si>
    <t>Сопровождение  и уничтожение наркотич.средств</t>
  </si>
  <si>
    <t>Иные расходы и услуги( подписка на периодику, реклама,публикация в газете ):</t>
  </si>
  <si>
    <r>
      <rPr>
        <b/>
        <sz val="9"/>
        <rFont val="Times New Roman"/>
        <family val="1"/>
      </rPr>
      <t>КВФО 4</t>
    </r>
  </si>
  <si>
    <t>орг.техника</t>
  </si>
  <si>
    <t>медицинские инструменты</t>
  </si>
  <si>
    <t>мебель</t>
  </si>
  <si>
    <t>прочее</t>
  </si>
  <si>
    <t>План финансово-хозяйственной деятельности на 2024 год</t>
  </si>
  <si>
    <t>2024</t>
  </si>
  <si>
    <t xml:space="preserve">Земельный участок </t>
  </si>
  <si>
    <t>Прочие работы, услуги: Проэктно смнтная документация (пожарная сигнализация)</t>
  </si>
  <si>
    <r>
      <t>Прочие материальные запасы однократного применения, в том числе:</t>
    </r>
    <r>
      <rPr>
        <b/>
        <sz val="10"/>
        <rFont val="Times New Roman"/>
        <family val="1"/>
      </rPr>
      <t>(ТГК11)</t>
    </r>
  </si>
  <si>
    <t>Коммунальные услуги( теплоэнергия)</t>
  </si>
  <si>
    <t>Коммунальные услуги (Холодная вода)</t>
  </si>
  <si>
    <t>Коммунальные услуги (электроэнергия)</t>
  </si>
  <si>
    <t>прочие</t>
  </si>
  <si>
    <t>Главный врач</t>
  </si>
  <si>
    <t>А.В.Караваев</t>
  </si>
  <si>
    <t>Руководитель учреждения                                                              Главный врач</t>
  </si>
  <si>
    <t>Руководитель учреждения                                                        Главный врач</t>
  </si>
  <si>
    <t>Главный  врач</t>
  </si>
  <si>
    <t>Доходы от оказания услуг (работ) по программе обязательного медицинского страхования</t>
  </si>
  <si>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</si>
  <si>
    <t>Доходы от возмещений Фондом социального страхования Российской Федерации расходов</t>
  </si>
  <si>
    <t>целевые субсидии</t>
  </si>
  <si>
    <t>Расходы, всего</t>
  </si>
  <si>
    <t>в том числе: на выплаты по оплате труда</t>
  </si>
  <si>
    <t>расходы на выплаты военнослужащим и сотрудникам, имеющим специальные звания, зависящие от размера денежного довольствия</t>
  </si>
  <si>
    <t>из них: пособия, компенсации и иные социальные выплаты гражданам, кроме публичных нормативных обязательств</t>
  </si>
  <si>
    <t>гранты, предоставляемые иным некоммерческим организациям (за исключением бюджетных и автономных учреждений)</t>
  </si>
  <si>
    <t>в том числе: закупку научно- исследовательских и опытноконструкторских и технологических работ</t>
  </si>
  <si>
    <t>прочую закупку товаров, работ и услуг, всего</t>
  </si>
  <si>
    <t>из них по статьям КОСГУ*:</t>
  </si>
  <si>
    <t>Прочие несоциальные выплаты персоналу в натуральной форме</t>
  </si>
  <si>
    <t>Услуги связи</t>
  </si>
  <si>
    <t>Транспортные услуги</t>
  </si>
  <si>
    <t>Коммунальные услуги</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</si>
  <si>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</si>
  <si>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</si>
  <si>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Социальные компенсации персоналу в натуральной форме</t>
  </si>
  <si>
    <t>Увеличение стоимости нематериальных активов</t>
  </si>
  <si>
    <t>Увеличение стоимости мягкого инвентаря</t>
  </si>
  <si>
    <t>Увеличение стоимости материальных запасов для целей капитальных вложений</t>
  </si>
  <si>
    <t>закупку энергетических ресурсов,всего</t>
  </si>
  <si>
    <t>Выплаты, уменьшающие доход,</t>
  </si>
  <si>
    <t>возврат в бюджет средств субсидии</t>
  </si>
  <si>
    <t>Приложение заполняется на текущий финансовый год и каждый год планового периода.</t>
  </si>
  <si>
    <t>В случае необходимости внесения дополнительного кода вида расходов, кода классификации сектора государственного управления учреждение</t>
  </si>
  <si>
    <t>самостоятельно добавляет строки.</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</si>
  <si>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</si>
  <si>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</si>
  <si>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расходы на закупку товаров, работ, услуг, всего</t>
    </r>
    <r>
      <rPr>
        <vertAlign val="superscript"/>
        <sz val="9"/>
        <rFont val="Times New Roman"/>
        <family val="1"/>
      </rPr>
      <t>7</t>
    </r>
  </si>
  <si>
    <r>
      <t>всего</t>
    </r>
    <r>
      <rPr>
        <vertAlign val="superscript"/>
        <sz val="9"/>
        <rFont val="Times New Roman"/>
        <family val="1"/>
      </rPr>
      <t>8</t>
    </r>
  </si>
  <si>
    <r>
      <t>налог на прибыль</t>
    </r>
    <r>
      <rPr>
        <vertAlign val="superscript"/>
        <sz val="9"/>
        <rFont val="Times New Roman"/>
        <family val="1"/>
      </rPr>
      <t>8</t>
    </r>
  </si>
  <si>
    <r>
      <t>Прочие выплаты, всего</t>
    </r>
    <r>
      <rPr>
        <vertAlign val="superscript"/>
        <sz val="9"/>
        <rFont val="Times New Roman"/>
        <family val="1"/>
      </rPr>
      <t>9</t>
    </r>
  </si>
  <si>
    <r>
      <t xml:space="preserve">Код по бюджетной классификации Российской Федерации </t>
    </r>
    <r>
      <rPr>
        <vertAlign val="superscript"/>
        <sz val="10"/>
        <rFont val="Times New Roman"/>
        <family val="1"/>
      </rPr>
      <t>3</t>
    </r>
  </si>
  <si>
    <t>Средства обязательного медицинского страхования</t>
  </si>
  <si>
    <t>Субсидии на осуществление капитальных вложений</t>
  </si>
  <si>
    <t>‘ 5</t>
  </si>
  <si>
    <t>10</t>
  </si>
  <si>
    <t>X</t>
  </si>
  <si>
    <t>1420</t>
  </si>
  <si>
    <r>
      <rPr>
        <b/>
        <sz val="7"/>
        <rFont val="Times New Roman"/>
        <family val="1"/>
      </rPr>
      <t>X</t>
    </r>
  </si>
  <si>
    <r>
      <rPr>
        <sz val="7"/>
        <rFont val="Times New Roman"/>
        <family val="1"/>
      </rPr>
      <t>X</t>
    </r>
  </si>
  <si>
    <t>•</t>
  </si>
  <si>
    <t>2620</t>
  </si>
  <si>
    <t>446</t>
  </si>
  <si>
    <t>Расчеты (обоснования) расходов фонда оплаты труда (для медицинских учреждений) на 2024год</t>
  </si>
  <si>
    <t>09.02</t>
  </si>
  <si>
    <t>Расходы: всего</t>
  </si>
  <si>
    <t>111/211</t>
  </si>
  <si>
    <t>119/213</t>
  </si>
  <si>
    <t>244/221</t>
  </si>
  <si>
    <t>244/223</t>
  </si>
  <si>
    <t>247/223</t>
  </si>
  <si>
    <t>244/225</t>
  </si>
  <si>
    <t>244/226</t>
  </si>
  <si>
    <t>244/341</t>
  </si>
  <si>
    <t>244/342</t>
  </si>
  <si>
    <t>244/345</t>
  </si>
  <si>
    <t>244/346</t>
  </si>
  <si>
    <t>Доходы от оказания платных услуг (работ)</t>
  </si>
  <si>
    <t>130/131</t>
  </si>
  <si>
    <t>130/134</t>
  </si>
  <si>
    <t>Взносы по обязательному социальному страхованию на выплаты по оплате труда работников и иные выплаты работникам учреждений, всего</t>
  </si>
  <si>
    <t>Оплата труда</t>
  </si>
  <si>
    <t>295/853</t>
  </si>
  <si>
    <t>226/112</t>
  </si>
  <si>
    <t>130/132</t>
  </si>
  <si>
    <t>Иные выплаты, за исключением фонда оплаты труда учреждения, для выполнения отдельных полномочий</t>
  </si>
  <si>
    <t>212/112</t>
  </si>
  <si>
    <t>224/244</t>
  </si>
  <si>
    <t>310/244</t>
  </si>
  <si>
    <t>341/244</t>
  </si>
  <si>
    <t>342/244</t>
  </si>
  <si>
    <t>345/224</t>
  </si>
  <si>
    <t>346/244</t>
  </si>
  <si>
    <t>211/111</t>
  </si>
  <si>
    <t>213/119</t>
  </si>
  <si>
    <t>Приложение №1 к Решению №2 Комиссии по разработке территориальной программы ОМС в ТО от 05.02.2024</t>
  </si>
  <si>
    <t>Расходы: (4)</t>
  </si>
  <si>
    <t>150/162</t>
  </si>
  <si>
    <t>Расходы: (5)</t>
  </si>
  <si>
    <t>Расходы: (2)</t>
  </si>
  <si>
    <t>Распределение средств на основании Приложения №1 к Решению №2 Комиссии по разработке территориальной программы ОМС в ТО от 05.02.2024</t>
  </si>
  <si>
    <t>Доход от оказание платных медицинских услуг</t>
  </si>
  <si>
    <t>Доход  от компенсации затрат</t>
  </si>
  <si>
    <t>Распределение средств . Отсутствие кредиторской задолженности гарантируем</t>
  </si>
  <si>
    <t>Распределение средств. Отсутствие кредиторской задолженности гарантируем</t>
  </si>
  <si>
    <t>Код по бюджетной классификации РФ/  (КОСГУ)</t>
  </si>
  <si>
    <t>Сведения о вносимых изменениях на 2024 год по состоянию на         «    »  марта 2024 г.</t>
  </si>
  <si>
    <t>Электрическая энергия</t>
  </si>
  <si>
    <t>Поступления капитального характера бюджетным и автономным учреждениям от сектора государственного управления</t>
  </si>
  <si>
    <t>Показатели по доходам и расходам по состоянию на «     »  марта 2024год</t>
  </si>
  <si>
    <t>марта</t>
  </si>
  <si>
    <t>162</t>
  </si>
  <si>
    <t xml:space="preserve">Увеличение КОСГУ(211/111).Распределение средств на выплату по оплате труда. </t>
  </si>
  <si>
    <t xml:space="preserve">Увеличение КОСГУ(213/119). Распределение средств по выплате взносов  по обязательному социальному страхованию. </t>
  </si>
  <si>
    <t xml:space="preserve">Увеличение КОСГУ(226/112) Возмещение персоналу расходов, связанных со служебными командировками(проживание ,проезд). </t>
  </si>
  <si>
    <t>Увеличение КОСГУ(212/112) Возмещение персоналу расходов(командировка-суточные).</t>
  </si>
  <si>
    <t xml:space="preserve">Увеличение КОСГУ(224/244) В рамках заключенного договора  на приобретение Анализатора гематологический XN-350 AW618382 в комплекте с набором комплектующих для анализатора гематологического автоматического XN 350 и источником бесперебойного питания с двойным преобразованием (ЛИЗИНГ) </t>
  </si>
  <si>
    <t>Соглашение о предоставлении из областного бюджета ОГАУЗ "БСМП№2" субсидии на приобретение медицинских изделий (или) ремонт медицинских изделий от 19.02.2024 №28ц</t>
  </si>
  <si>
    <t>Увеличение КОСГУ(310/244)  В рамках заключённых договоров(контрактов) на приобретение оборудования до 100 000 рублей за единицу.</t>
  </si>
  <si>
    <t xml:space="preserve">Увеличение КОСГУ(341/244) В рамках заключённых договоров(контрактов) </t>
  </si>
  <si>
    <t>Увеличение КОСГУ(345/224).Для выполнения условий обеспечения медицинских работников СИЗ, заключенных в Коллективном договоре ОГАУЗ "БСМП№2" на 2021-2024г.г., а так же, для соблюдения СанПин №3.3686-21</t>
  </si>
  <si>
    <t>Увеличение КОСГУ(346/244) В рамках заключённых договоров(контрактов) .</t>
  </si>
  <si>
    <t xml:space="preserve">Увеличение КОСГУ(342/244). В рамках заключённых договоров(контрактов) </t>
  </si>
  <si>
    <t xml:space="preserve">Приведение в соответствие с доведенными объёмами финансирования по Соглашению    № 24 от16.01.2024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t>
  </si>
  <si>
    <t xml:space="preserve">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КОСГУ(244/226)-74 800,00;     КОСГУ(244/346)-25 450,00;   Увеличение КОСГУ(244/342)-10 095,17; </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</si>
  <si>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КОСГУ(244/342)-6 100,00;.</t>
  </si>
  <si>
    <t xml:space="preserve">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КОСГУ(247/223) </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</si>
  <si>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КОСГУ(244/225) </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</si>
  <si>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КОСГУ(244/226) </t>
  </si>
  <si>
    <t xml:space="preserve">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КОСГУ(244/341) </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</si>
  <si>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КОСГУ(244/342)</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</si>
  <si>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КОСГУ(244/345)</t>
  </si>
  <si>
    <t xml:space="preserve">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КОСГУ(244/346) </t>
  </si>
  <si>
    <t xml:space="preserve">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КОСГУ(244/223)-36 187,00 ; КОСГУ(247/223)-100 561,00; КОСГУ(244/341)-168 218,91;                КОСГУ(244/225)-56 150,00; КОСГУ(244/342)-1304,83; КОСГУ(244/345)-900,00. </t>
  </si>
  <si>
    <t xml:space="preserve">  Приведение в соответствие с доведенными объёмами финансирования по Соглашению    № 24 от16.01.2024 , на основании Распоряжения от 29.12.2023 №169 О внесении изменений в распоряжение ДЗ ТО от 20.10.2023 №1279 "Об утверждении базовых нормативов затрат(затрат) на оказание (вывполнение) государственных услуг(работ) областными государственными учреждениями Томской области, на 2024 год и плановый период 2025  и  2026 годов"                                            Увеличение КОСГУ(244/223) </t>
  </si>
  <si>
    <t>14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</si>
</sst>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9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b/>
      <i/>
      <sz val="10"/>
      <name val="Times New Roman"/>
      <family val="1"/>
    </font>
    <font>
      <b/>
      <i/>
      <sz val="9"/>
      <name val="Times New Roman"/>
      <family val="1"/>
    </font>
    <font>
      <sz val="9"/>
      <color indexed="10"/>
      <name val="Times New Roman"/>
      <family val="1"/>
    </font>
    <font>
      <sz val="10"/>
      <color indexed="8"/>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indexed="8"/>
      <name val="Times New Roman"/>
      <family val="1"/>
    </font>
    <font>
      <b/>
      <sz val="10"/>
      <color indexed="10"/>
      <name val="Times New Roman"/>
      <family val="1"/>
    </font>
    <font>
      <sz val="9"/>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theme="1"/>
      <name val="Times New Roman"/>
      <family val="1"/>
    </font>
    <font>
      <b/>
      <sz val="10"/>
      <color theme="1"/>
      <name val="Times New Roman"/>
      <family val="1"/>
    </font>
    <font>
      <sz val="11"/>
      <color theme="1"/>
      <name val="Times New Roman"/>
      <family val="1"/>
    </font>
    <font>
      <b/>
      <sz val="10"/>
      <color rgb="FFFF0000"/>
      <name val="Times New Roman"/>
      <family val="1"/>
    </font>
    <font>
      <sz val="9"/>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right style="thin"/>
      <top style="medium"/>
      <bottom style="medium"/>
    </border>
    <border>
      <left/>
      <right style="thin"/>
      <top/>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thin"/>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66" fillId="0" borderId="0">
      <alignment/>
      <protection/>
    </xf>
    <xf numFmtId="0" fontId="0" fillId="0" borderId="0">
      <alignment/>
      <protection/>
    </xf>
    <xf numFmtId="0" fontId="66" fillId="0" borderId="0">
      <alignment/>
      <protection/>
    </xf>
    <xf numFmtId="0" fontId="21" fillId="0" borderId="0">
      <alignment/>
      <protection/>
    </xf>
    <xf numFmtId="0" fontId="2"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2" fillId="32" borderId="0" applyNumberFormat="0" applyBorder="0" applyAlignment="0" applyProtection="0"/>
  </cellStyleXfs>
  <cellXfs count="831">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center"/>
    </xf>
    <xf numFmtId="0" fontId="0" fillId="0" borderId="37" xfId="0" applyBorder="1" applyAlignment="1">
      <alignment/>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2" xfId="0" applyNumberForma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49" fontId="10" fillId="0" borderId="12" xfId="0" applyNumberFormat="1" applyFont="1" applyBorder="1" applyAlignment="1">
      <alignment horizontal="left" vertical="top" indent="1"/>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0" fontId="6" fillId="0" borderId="12" xfId="0" applyFont="1" applyBorder="1" applyAlignment="1">
      <alignment horizontal="left" vertical="top"/>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201" fontId="6" fillId="0" borderId="14" xfId="0" applyNumberFormat="1"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201" fontId="6" fillId="0" borderId="37" xfId="0" applyNumberFormat="1" applyFont="1" applyBorder="1" applyAlignment="1">
      <alignment horizontal="center" vertical="center"/>
    </xf>
    <xf numFmtId="0" fontId="6" fillId="0" borderId="37" xfId="0" applyFont="1" applyBorder="1" applyAlignment="1">
      <alignment/>
    </xf>
    <xf numFmtId="0" fontId="0" fillId="0" borderId="32" xfId="0" applyFont="1" applyBorder="1" applyAlignment="1">
      <alignment horizontal="left" vertical="top"/>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0" fontId="83"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0" xfId="0" applyFont="1" applyFill="1" applyAlignment="1">
      <alignment/>
    </xf>
    <xf numFmtId="0" fontId="0" fillId="0" borderId="20" xfId="0" applyBorder="1" applyAlignment="1">
      <alignment horizontal="left" vertical="top"/>
    </xf>
    <xf numFmtId="0" fontId="0" fillId="0" borderId="14" xfId="0" applyBorder="1" applyAlignment="1">
      <alignment horizontal="left" vertical="top"/>
    </xf>
    <xf numFmtId="0" fontId="10" fillId="0" borderId="41" xfId="0" applyFont="1" applyBorder="1" applyAlignment="1">
      <alignment horizontal="center" vertical="center"/>
    </xf>
    <xf numFmtId="2" fontId="10" fillId="0" borderId="41" xfId="0" applyNumberFormat="1" applyFont="1" applyBorder="1" applyAlignment="1">
      <alignment horizontal="right" vertical="center"/>
    </xf>
    <xf numFmtId="0" fontId="0" fillId="0" borderId="16" xfId="0" applyBorder="1" applyAlignment="1">
      <alignment horizontal="left"/>
    </xf>
    <xf numFmtId="0" fontId="0" fillId="0" borderId="42" xfId="0" applyBorder="1" applyAlignment="1">
      <alignment horizontal="center" vertical="center"/>
    </xf>
    <xf numFmtId="0" fontId="0" fillId="0" borderId="35" xfId="0" applyBorder="1" applyAlignment="1">
      <alignment horizontal="right" vertical="top"/>
    </xf>
    <xf numFmtId="2" fontId="0" fillId="0" borderId="43"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4" xfId="0" applyBorder="1" applyAlignment="1">
      <alignment horizontal="left"/>
    </xf>
    <xf numFmtId="0" fontId="0" fillId="0" borderId="45" xfId="0" applyBorder="1" applyAlignment="1">
      <alignment horizontal="center" vertical="center"/>
    </xf>
    <xf numFmtId="0" fontId="0" fillId="0" borderId="46"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46" xfId="0" applyNumberFormat="1" applyBorder="1" applyAlignment="1">
      <alignment horizontal="right" vertical="top"/>
    </xf>
    <xf numFmtId="0" fontId="10" fillId="0" borderId="30" xfId="0" applyFont="1" applyBorder="1" applyAlignment="1">
      <alignment horizontal="left"/>
    </xf>
    <xf numFmtId="0" fontId="0" fillId="0" borderId="47" xfId="0" applyBorder="1" applyAlignment="1">
      <alignment horizontal="left" vertical="top"/>
    </xf>
    <xf numFmtId="0" fontId="0" fillId="0" borderId="14" xfId="0" applyBorder="1" applyAlignment="1">
      <alignment horizontal="left"/>
    </xf>
    <xf numFmtId="0" fontId="0" fillId="0" borderId="48" xfId="0" applyBorder="1" applyAlignment="1">
      <alignment horizontal="left" vertical="top"/>
    </xf>
    <xf numFmtId="0" fontId="0" fillId="0" borderId="35" xfId="0" applyBorder="1" applyAlignment="1">
      <alignment horizontal="right" vertical="center"/>
    </xf>
    <xf numFmtId="2" fontId="0" fillId="0" borderId="49"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0"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84"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0" fontId="0" fillId="0" borderId="0" xfId="0" applyFill="1" applyAlignment="1">
      <alignment/>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12" fillId="0" borderId="0" xfId="0" applyFont="1" applyFill="1" applyBorder="1" applyAlignment="1">
      <alignment horizontal="center" vertical="top"/>
    </xf>
    <xf numFmtId="0" fontId="12" fillId="0" borderId="0" xfId="0" applyFont="1" applyFill="1" applyAlignment="1">
      <alignment horizontal="center" vertical="top"/>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84"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35" fillId="0" borderId="0" xfId="0"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84" fillId="0" borderId="36"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84" fillId="0" borderId="12" xfId="0" applyNumberFormat="1" applyFont="1" applyFill="1" applyBorder="1" applyAlignment="1">
      <alignment horizontal="center" vertical="center"/>
    </xf>
    <xf numFmtId="0" fontId="5" fillId="0" borderId="12" xfId="0" applyFont="1" applyFill="1" applyBorder="1" applyAlignment="1">
      <alignment horizontal="justify" vertical="top" wrapText="1"/>
    </xf>
    <xf numFmtId="0" fontId="5" fillId="0" borderId="14"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85"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85"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4" fontId="84" fillId="0" borderId="36" xfId="0" applyNumberFormat="1" applyFont="1" applyFill="1" applyBorder="1" applyAlignment="1">
      <alignment horizontal="center" vertical="center"/>
    </xf>
    <xf numFmtId="0" fontId="10" fillId="0" borderId="36" xfId="0" applyFont="1" applyBorder="1" applyAlignment="1">
      <alignment/>
    </xf>
    <xf numFmtId="201" fontId="0" fillId="0" borderId="36" xfId="0" applyNumberFormat="1" applyFont="1" applyBorder="1" applyAlignment="1">
      <alignment horizontal="center" vertical="center"/>
    </xf>
    <xf numFmtId="0" fontId="40" fillId="0" borderId="12" xfId="0" applyFont="1" applyFill="1" applyBorder="1" applyAlignment="1">
      <alignment horizontal="left" vertical="top"/>
    </xf>
    <xf numFmtId="0" fontId="40" fillId="0" borderId="12" xfId="0" applyFont="1" applyFill="1" applyBorder="1" applyAlignment="1">
      <alignment horizontal="left" vertical="top" wrapText="1"/>
    </xf>
    <xf numFmtId="0" fontId="43" fillId="0" borderId="12" xfId="0" applyFont="1" applyFill="1" applyBorder="1" applyAlignment="1">
      <alignment horizontal="left" vertical="top"/>
    </xf>
    <xf numFmtId="2" fontId="43" fillId="0" borderId="12" xfId="0" applyNumberFormat="1" applyFont="1" applyFill="1" applyBorder="1" applyAlignment="1">
      <alignment horizontal="left" vertical="top"/>
    </xf>
    <xf numFmtId="0" fontId="43" fillId="0" borderId="0" xfId="0" applyFont="1" applyFill="1" applyAlignment="1">
      <alignment vertical="top"/>
    </xf>
    <xf numFmtId="0" fontId="12" fillId="0" borderId="12" xfId="0" applyFont="1" applyFill="1" applyBorder="1" applyAlignment="1">
      <alignment horizontal="center" vertical="top"/>
    </xf>
    <xf numFmtId="2" fontId="40" fillId="0" borderId="12" xfId="0" applyNumberFormat="1" applyFont="1" applyFill="1" applyBorder="1" applyAlignment="1">
      <alignment horizontal="left" vertical="top"/>
    </xf>
    <xf numFmtId="0" fontId="40" fillId="0" borderId="0" xfId="0" applyFont="1" applyFill="1" applyAlignment="1">
      <alignment vertical="top"/>
    </xf>
    <xf numFmtId="0" fontId="84" fillId="0" borderId="36" xfId="0" applyFont="1" applyFill="1" applyBorder="1" applyAlignment="1">
      <alignment horizontal="left" vertical="top" wrapText="1"/>
    </xf>
    <xf numFmtId="201" fontId="8" fillId="0" borderId="0" xfId="0" applyNumberFormat="1" applyFont="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horizontal="left" vertical="top"/>
    </xf>
    <xf numFmtId="0" fontId="7" fillId="0" borderId="0" xfId="0" applyFont="1" applyBorder="1" applyAlignment="1">
      <alignment vertical="top"/>
    </xf>
    <xf numFmtId="0" fontId="39" fillId="0" borderId="12" xfId="0" applyFont="1" applyBorder="1" applyAlignment="1">
      <alignment horizontal="left" wrapText="1"/>
    </xf>
    <xf numFmtId="0" fontId="39" fillId="0" borderId="12" xfId="0" applyFont="1" applyBorder="1" applyAlignment="1">
      <alignment horizontal="left"/>
    </xf>
    <xf numFmtId="0" fontId="8" fillId="0" borderId="0" xfId="0" applyFont="1" applyAlignment="1">
      <alignment/>
    </xf>
    <xf numFmtId="4" fontId="7" fillId="0" borderId="12" xfId="0" applyNumberFormat="1" applyFont="1" applyBorder="1" applyAlignment="1">
      <alignment horizontal="left" vertical="top" indent="1"/>
    </xf>
    <xf numFmtId="0" fontId="6" fillId="0" borderId="12" xfId="0" applyFont="1" applyBorder="1" applyAlignment="1">
      <alignment horizontal="center" vertical="top"/>
    </xf>
    <xf numFmtId="0" fontId="6" fillId="0" borderId="12" xfId="0" applyFont="1" applyBorder="1" applyAlignment="1">
      <alignment horizontal="left" vertical="top" indent="2"/>
    </xf>
    <xf numFmtId="0" fontId="86" fillId="0" borderId="36" xfId="0" applyFont="1" applyFill="1" applyBorder="1" applyAlignment="1">
      <alignment wrapText="1"/>
    </xf>
    <xf numFmtId="0" fontId="86" fillId="0" borderId="36" xfId="0" applyFont="1" applyFill="1" applyBorder="1" applyAlignment="1">
      <alignment vertical="top" wrapText="1"/>
    </xf>
    <xf numFmtId="0" fontId="84" fillId="0" borderId="36" xfId="0" applyFont="1" applyFill="1" applyBorder="1" applyAlignment="1">
      <alignment wrapText="1"/>
    </xf>
    <xf numFmtId="0" fontId="0" fillId="0" borderId="0" xfId="0" applyFont="1" applyAlignment="1">
      <alignment horizontal="left" vertical="top"/>
    </xf>
    <xf numFmtId="0" fontId="7" fillId="0" borderId="0" xfId="0" applyFont="1" applyAlignment="1">
      <alignment horizontal="left" vertical="top"/>
    </xf>
    <xf numFmtId="0" fontId="0" fillId="0" borderId="32" xfId="0" applyBorder="1" applyAlignment="1">
      <alignment horizontal="center" vertical="center"/>
    </xf>
    <xf numFmtId="0" fontId="84" fillId="0" borderId="0" xfId="0" applyFont="1" applyFill="1" applyBorder="1" applyAlignment="1">
      <alignment wrapText="1"/>
    </xf>
    <xf numFmtId="201" fontId="5" fillId="0" borderId="0" xfId="0" applyNumberFormat="1" applyFont="1" applyFill="1" applyAlignment="1">
      <alignment vertical="top"/>
    </xf>
    <xf numFmtId="201" fontId="5" fillId="0" borderId="0" xfId="0" applyNumberFormat="1" applyFont="1" applyFill="1" applyAlignment="1">
      <alignment horizontal="center" vertical="center"/>
    </xf>
    <xf numFmtId="201" fontId="12" fillId="0" borderId="0" xfId="0" applyNumberFormat="1" applyFont="1" applyFill="1" applyBorder="1" applyAlignment="1">
      <alignment horizontal="center" vertical="center"/>
    </xf>
    <xf numFmtId="201" fontId="12" fillId="0" borderId="0" xfId="0" applyNumberFormat="1" applyFont="1" applyFill="1" applyAlignment="1">
      <alignment horizontal="center" vertical="center"/>
    </xf>
    <xf numFmtId="201" fontId="5" fillId="0" borderId="12" xfId="0" applyNumberFormat="1" applyFont="1" applyFill="1" applyBorder="1" applyAlignment="1">
      <alignment horizontal="center" vertical="center" wrapText="1"/>
    </xf>
    <xf numFmtId="201" fontId="5" fillId="0" borderId="12" xfId="0" applyNumberFormat="1" applyFont="1" applyFill="1" applyBorder="1" applyAlignment="1">
      <alignment horizontal="center" vertical="center"/>
    </xf>
    <xf numFmtId="201" fontId="12" fillId="0" borderId="12" xfId="0" applyNumberFormat="1" applyFont="1" applyFill="1" applyBorder="1" applyAlignment="1">
      <alignment horizontal="center" vertical="center"/>
    </xf>
    <xf numFmtId="201" fontId="12" fillId="0" borderId="0" xfId="0" applyNumberFormat="1" applyFont="1" applyFill="1" applyBorder="1" applyAlignment="1">
      <alignment horizontal="center" vertical="top"/>
    </xf>
    <xf numFmtId="201" fontId="12" fillId="0" borderId="0" xfId="0" applyNumberFormat="1" applyFont="1" applyFill="1" applyAlignment="1">
      <alignment horizontal="center" vertical="top"/>
    </xf>
    <xf numFmtId="201" fontId="5" fillId="0" borderId="12" xfId="0" applyNumberFormat="1" applyFont="1" applyFill="1" applyBorder="1" applyAlignment="1">
      <alignment horizontal="center" vertical="top" wrapText="1"/>
    </xf>
    <xf numFmtId="201" fontId="5" fillId="0" borderId="12" xfId="0" applyNumberFormat="1" applyFont="1" applyFill="1" applyBorder="1" applyAlignment="1">
      <alignment horizontal="left" vertical="top"/>
    </xf>
    <xf numFmtId="201" fontId="40" fillId="0" borderId="12" xfId="0" applyNumberFormat="1" applyFont="1" applyFill="1" applyBorder="1" applyAlignment="1">
      <alignment horizontal="left" vertical="top"/>
    </xf>
    <xf numFmtId="201" fontId="43" fillId="0" borderId="12" xfId="0" applyNumberFormat="1" applyFont="1" applyFill="1" applyBorder="1" applyAlignment="1">
      <alignment horizontal="left" vertical="top"/>
    </xf>
    <xf numFmtId="201" fontId="5" fillId="0" borderId="37" xfId="0" applyNumberFormat="1" applyFont="1" applyFill="1" applyBorder="1" applyAlignment="1">
      <alignment vertical="top"/>
    </xf>
    <xf numFmtId="201" fontId="5" fillId="0" borderId="0" xfId="0" applyNumberFormat="1" applyFont="1" applyFill="1" applyBorder="1" applyAlignment="1">
      <alignment horizontal="center" vertical="top"/>
    </xf>
    <xf numFmtId="201" fontId="12" fillId="0" borderId="12" xfId="0" applyNumberFormat="1" applyFont="1" applyFill="1" applyBorder="1" applyAlignment="1">
      <alignment horizontal="center" vertical="center" wrapText="1"/>
    </xf>
    <xf numFmtId="201" fontId="0" fillId="0" borderId="0" xfId="0" applyNumberFormat="1" applyAlignment="1">
      <alignment/>
    </xf>
    <xf numFmtId="201" fontId="6" fillId="0" borderId="0" xfId="0" applyNumberFormat="1" applyFont="1" applyAlignment="1">
      <alignment/>
    </xf>
    <xf numFmtId="201" fontId="0" fillId="0" borderId="0" xfId="0" applyNumberFormat="1" applyFont="1" applyAlignment="1">
      <alignment/>
    </xf>
    <xf numFmtId="201" fontId="10" fillId="0" borderId="0" xfId="0" applyNumberFormat="1" applyFont="1" applyAlignment="1">
      <alignment/>
    </xf>
    <xf numFmtId="201" fontId="7" fillId="0" borderId="0" xfId="0" applyNumberFormat="1" applyFont="1" applyAlignment="1">
      <alignment/>
    </xf>
    <xf numFmtId="0" fontId="6" fillId="0" borderId="51" xfId="0" applyFont="1" applyBorder="1" applyAlignment="1">
      <alignment horizontal="left" vertical="top" wrapText="1"/>
    </xf>
    <xf numFmtId="4" fontId="10" fillId="0" borderId="0" xfId="0" applyNumberFormat="1" applyFont="1" applyAlignment="1">
      <alignment/>
    </xf>
    <xf numFmtId="0" fontId="84" fillId="0" borderId="52" xfId="0" applyFont="1" applyFill="1" applyBorder="1" applyAlignment="1">
      <alignment horizontal="left" vertical="top" wrapText="1"/>
    </xf>
    <xf numFmtId="201" fontId="10" fillId="0" borderId="20" xfId="0" applyNumberFormat="1" applyFont="1" applyBorder="1" applyAlignment="1">
      <alignment horizontal="left" vertical="top" indent="1"/>
    </xf>
    <xf numFmtId="0" fontId="0" fillId="0" borderId="14" xfId="0" applyFont="1" applyBorder="1" applyAlignment="1">
      <alignment horizontal="left" vertical="top"/>
    </xf>
    <xf numFmtId="0" fontId="10" fillId="0" borderId="53" xfId="0" applyFont="1" applyBorder="1" applyAlignment="1">
      <alignment horizontal="left" vertical="top"/>
    </xf>
    <xf numFmtId="0" fontId="10" fillId="0" borderId="33" xfId="0" applyFont="1" applyBorder="1" applyAlignment="1">
      <alignment/>
    </xf>
    <xf numFmtId="201" fontId="10" fillId="0" borderId="48" xfId="0" applyNumberFormat="1" applyFont="1" applyBorder="1" applyAlignment="1">
      <alignment horizontal="center" vertical="center"/>
    </xf>
    <xf numFmtId="0" fontId="10" fillId="0" borderId="14" xfId="0" applyFont="1" applyBorder="1" applyAlignment="1">
      <alignment horizontal="left" vertical="top" indent="1"/>
    </xf>
    <xf numFmtId="0" fontId="10" fillId="0" borderId="14" xfId="0" applyFont="1" applyBorder="1" applyAlignment="1">
      <alignment horizontal="left" vertical="top"/>
    </xf>
    <xf numFmtId="0" fontId="0" fillId="0" borderId="30" xfId="0" applyFont="1" applyBorder="1" applyAlignment="1">
      <alignment horizontal="left" vertical="top"/>
    </xf>
    <xf numFmtId="0" fontId="10" fillId="0" borderId="31" xfId="0" applyFont="1" applyBorder="1" applyAlignment="1">
      <alignment horizontal="left" vertical="top"/>
    </xf>
    <xf numFmtId="0" fontId="10" fillId="0" borderId="35" xfId="0" applyFont="1" applyBorder="1" applyAlignment="1">
      <alignment/>
    </xf>
    <xf numFmtId="201" fontId="10" fillId="0" borderId="47" xfId="0" applyNumberFormat="1" applyFont="1" applyBorder="1" applyAlignment="1">
      <alignment horizontal="center" vertical="center"/>
    </xf>
    <xf numFmtId="0" fontId="10" fillId="0" borderId="30" xfId="0" applyFont="1" applyBorder="1" applyAlignment="1">
      <alignment horizontal="left" vertical="top" indent="1"/>
    </xf>
    <xf numFmtId="0" fontId="10" fillId="0" borderId="30" xfId="0" applyFont="1" applyBorder="1" applyAlignment="1">
      <alignment horizontal="left" vertical="top"/>
    </xf>
    <xf numFmtId="0" fontId="0" fillId="0" borderId="36" xfId="0" applyFont="1" applyBorder="1" applyAlignment="1">
      <alignment horizontal="left" vertical="top"/>
    </xf>
    <xf numFmtId="0" fontId="10" fillId="0" borderId="36" xfId="0" applyFont="1" applyBorder="1" applyAlignment="1">
      <alignment horizontal="left" vertical="top"/>
    </xf>
    <xf numFmtId="201" fontId="10" fillId="0" borderId="36" xfId="0" applyNumberFormat="1" applyFont="1" applyBorder="1" applyAlignment="1">
      <alignment horizontal="center" vertical="center"/>
    </xf>
    <xf numFmtId="0" fontId="10" fillId="0" borderId="36" xfId="0" applyFont="1" applyBorder="1" applyAlignment="1">
      <alignment horizontal="left" vertical="top" indent="1"/>
    </xf>
    <xf numFmtId="0" fontId="6" fillId="0" borderId="0" xfId="0" applyFont="1" applyFill="1" applyAlignment="1">
      <alignment horizontal="center"/>
    </xf>
    <xf numFmtId="4" fontId="84" fillId="0" borderId="36" xfId="0" applyNumberFormat="1" applyFont="1" applyFill="1" applyBorder="1" applyAlignment="1">
      <alignment horizontal="center" vertical="center"/>
    </xf>
    <xf numFmtId="0" fontId="6" fillId="0" borderId="0" xfId="0" applyFont="1" applyAlignment="1">
      <alignment horizontal="left" vertical="top"/>
    </xf>
    <xf numFmtId="0" fontId="6" fillId="0" borderId="37" xfId="0" applyFont="1" applyBorder="1" applyAlignment="1">
      <alignment vertical="top"/>
    </xf>
    <xf numFmtId="201" fontId="6" fillId="0" borderId="0" xfId="0" applyNumberFormat="1" applyFont="1" applyFill="1" applyBorder="1" applyAlignment="1">
      <alignment horizontal="center" vertical="center"/>
    </xf>
    <xf numFmtId="201" fontId="84" fillId="0" borderId="0" xfId="0" applyNumberFormat="1" applyFont="1" applyFill="1" applyBorder="1" applyAlignment="1">
      <alignment horizontal="center" vertical="center"/>
    </xf>
    <xf numFmtId="0" fontId="6" fillId="0" borderId="0" xfId="0" applyFont="1" applyFill="1" applyBorder="1" applyAlignment="1">
      <alignment/>
    </xf>
    <xf numFmtId="4" fontId="6" fillId="0" borderId="0" xfId="0" applyNumberFormat="1"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85" fillId="0" borderId="0" xfId="0" applyFont="1" applyFill="1" applyAlignment="1">
      <alignment/>
    </xf>
    <xf numFmtId="0" fontId="35" fillId="0" borderId="0" xfId="0" applyFont="1" applyFill="1" applyAlignment="1">
      <alignment horizontal="center"/>
    </xf>
    <xf numFmtId="0" fontId="6" fillId="0" borderId="12" xfId="0" applyFont="1" applyFill="1" applyBorder="1" applyAlignment="1">
      <alignment horizontal="center"/>
    </xf>
    <xf numFmtId="201" fontId="84" fillId="0" borderId="0" xfId="0" applyNumberFormat="1" applyFont="1" applyFill="1" applyAlignment="1">
      <alignment horizontal="center" vertical="center"/>
    </xf>
    <xf numFmtId="0" fontId="6" fillId="0" borderId="12" xfId="0" applyFont="1" applyFill="1" applyBorder="1" applyAlignment="1">
      <alignment horizontal="center" wrapText="1"/>
    </xf>
    <xf numFmtId="201" fontId="84" fillId="0" borderId="12" xfId="0" applyNumberFormat="1" applyFont="1" applyFill="1" applyBorder="1" applyAlignment="1">
      <alignment horizontal="center" vertical="center" wrapText="1"/>
    </xf>
    <xf numFmtId="201" fontId="85" fillId="0" borderId="12" xfId="0" applyNumberFormat="1" applyFont="1" applyFill="1" applyBorder="1" applyAlignment="1">
      <alignment horizontal="center" vertical="center"/>
    </xf>
    <xf numFmtId="201" fontId="87" fillId="0" borderId="12" xfId="0" applyNumberFormat="1" applyFont="1" applyFill="1" applyBorder="1" applyAlignment="1">
      <alignment horizontal="center" vertical="center"/>
    </xf>
    <xf numFmtId="0" fontId="87" fillId="0" borderId="12" xfId="0" applyFont="1" applyFill="1" applyBorder="1" applyAlignment="1">
      <alignment horizontal="center" vertical="center"/>
    </xf>
    <xf numFmtId="0" fontId="6" fillId="0" borderId="12" xfId="0" applyFont="1" applyFill="1" applyBorder="1" applyAlignment="1">
      <alignment horizontal="left" vertical="top" indent="3"/>
    </xf>
    <xf numFmtId="0" fontId="6" fillId="0" borderId="32" xfId="0" applyFont="1" applyFill="1" applyBorder="1" applyAlignment="1">
      <alignment horizontal="center" vertical="center"/>
    </xf>
    <xf numFmtId="201" fontId="84" fillId="0" borderId="20"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left" vertical="top"/>
    </xf>
    <xf numFmtId="4" fontId="7" fillId="0" borderId="12" xfId="0" applyNumberFormat="1" applyFont="1" applyFill="1" applyBorder="1" applyAlignment="1">
      <alignment horizontal="left" vertical="top"/>
    </xf>
    <xf numFmtId="4"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indent="1"/>
    </xf>
    <xf numFmtId="4" fontId="7" fillId="0" borderId="36" xfId="45" applyNumberFormat="1" applyFont="1" applyFill="1" applyBorder="1" applyAlignment="1">
      <alignment horizontal="right"/>
    </xf>
    <xf numFmtId="4" fontId="7" fillId="0" borderId="36" xfId="0" applyNumberFormat="1" applyFont="1" applyFill="1" applyBorder="1" applyAlignment="1">
      <alignment horizontal="right"/>
    </xf>
    <xf numFmtId="4" fontId="7" fillId="0" borderId="0" xfId="0" applyNumberFormat="1" applyFont="1" applyFill="1" applyAlignment="1">
      <alignment/>
    </xf>
    <xf numFmtId="4" fontId="6" fillId="0" borderId="0" xfId="0" applyNumberFormat="1" applyFont="1" applyFill="1" applyAlignment="1">
      <alignment horizontal="left"/>
    </xf>
    <xf numFmtId="0" fontId="6" fillId="0" borderId="12" xfId="0" applyFont="1" applyBorder="1" applyAlignment="1">
      <alignment horizontal="center"/>
    </xf>
    <xf numFmtId="49" fontId="0" fillId="0" borderId="12" xfId="0" applyNumberFormat="1" applyBorder="1" applyAlignment="1">
      <alignment horizontal="left"/>
    </xf>
    <xf numFmtId="0" fontId="7" fillId="0" borderId="12" xfId="0" applyFont="1" applyBorder="1" applyAlignment="1">
      <alignment horizontal="left"/>
    </xf>
    <xf numFmtId="201" fontId="7" fillId="0" borderId="12" xfId="0" applyNumberFormat="1" applyFont="1" applyBorder="1" applyAlignment="1">
      <alignment horizontal="center"/>
    </xf>
    <xf numFmtId="4" fontId="7" fillId="0" borderId="12" xfId="0" applyNumberFormat="1" applyFont="1" applyBorder="1" applyAlignment="1">
      <alignment horizontal="left"/>
    </xf>
    <xf numFmtId="0" fontId="6" fillId="0" borderId="0" xfId="0" applyFont="1" applyAlignment="1">
      <alignment/>
    </xf>
    <xf numFmtId="49" fontId="0" fillId="0" borderId="12" xfId="0" applyNumberFormat="1" applyBorder="1" applyAlignment="1">
      <alignment horizontal="left" vertical="top"/>
    </xf>
    <xf numFmtId="201" fontId="7" fillId="0" borderId="12" xfId="0" applyNumberFormat="1" applyFont="1" applyBorder="1" applyAlignment="1">
      <alignment horizontal="center" vertical="top"/>
    </xf>
    <xf numFmtId="4" fontId="7" fillId="0" borderId="12" xfId="0" applyNumberFormat="1" applyFont="1" applyBorder="1" applyAlignment="1">
      <alignment horizontal="left" vertical="top"/>
    </xf>
    <xf numFmtId="0" fontId="6" fillId="0" borderId="0" xfId="0" applyFont="1" applyAlignment="1">
      <alignment vertical="top"/>
    </xf>
    <xf numFmtId="0" fontId="7" fillId="0" borderId="0" xfId="0" applyFont="1" applyAlignment="1">
      <alignment vertical="top"/>
    </xf>
    <xf numFmtId="49" fontId="7" fillId="0" borderId="12" xfId="0" applyNumberFormat="1" applyFont="1" applyBorder="1" applyAlignment="1">
      <alignment horizontal="center" vertical="top"/>
    </xf>
    <xf numFmtId="0" fontId="6" fillId="0" borderId="14" xfId="0" applyFont="1" applyBorder="1" applyAlignment="1">
      <alignment horizontal="center" vertical="top"/>
    </xf>
    <xf numFmtId="201" fontId="6" fillId="0" borderId="14" xfId="0" applyNumberFormat="1" applyFont="1" applyFill="1" applyBorder="1" applyAlignment="1">
      <alignment horizontal="center" vertical="top"/>
    </xf>
    <xf numFmtId="201" fontId="6" fillId="0" borderId="14" xfId="0" applyNumberFormat="1" applyFont="1" applyBorder="1" applyAlignment="1">
      <alignment horizontal="center" vertical="top"/>
    </xf>
    <xf numFmtId="201" fontId="6" fillId="0" borderId="0" xfId="0" applyNumberFormat="1" applyFont="1" applyAlignment="1">
      <alignment vertical="top"/>
    </xf>
    <xf numFmtId="0" fontId="7" fillId="0" borderId="12" xfId="0" applyFont="1" applyFill="1" applyBorder="1" applyAlignment="1">
      <alignment horizontal="center" vertical="top"/>
    </xf>
    <xf numFmtId="0" fontId="6" fillId="0" borderId="0" xfId="0" applyFont="1" applyFill="1" applyAlignment="1">
      <alignment vertical="top"/>
    </xf>
    <xf numFmtId="201" fontId="6" fillId="0" borderId="0" xfId="0" applyNumberFormat="1" applyFont="1" applyFill="1" applyAlignment="1">
      <alignment vertical="top"/>
    </xf>
    <xf numFmtId="49" fontId="7"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7" fillId="0" borderId="14" xfId="0" applyFont="1" applyBorder="1" applyAlignment="1">
      <alignment horizontal="left" vertical="top"/>
    </xf>
    <xf numFmtId="49" fontId="7" fillId="0" borderId="14" xfId="0" applyNumberFormat="1" applyFont="1" applyBorder="1" applyAlignment="1">
      <alignment horizontal="center" vertical="top"/>
    </xf>
    <xf numFmtId="0" fontId="7" fillId="0" borderId="54" xfId="0" applyFont="1" applyBorder="1" applyAlignment="1">
      <alignment horizontal="left" vertical="top"/>
    </xf>
    <xf numFmtId="49" fontId="7" fillId="0" borderId="51" xfId="0" applyNumberFormat="1" applyFont="1" applyBorder="1" applyAlignment="1">
      <alignment horizontal="center" vertical="top"/>
    </xf>
    <xf numFmtId="0" fontId="6" fillId="0" borderId="51" xfId="0" applyFont="1" applyBorder="1" applyAlignment="1">
      <alignment horizontal="center" vertical="top"/>
    </xf>
    <xf numFmtId="201" fontId="6" fillId="0" borderId="51" xfId="0" applyNumberFormat="1" applyFont="1" applyFill="1" applyBorder="1" applyAlignment="1">
      <alignment horizontal="center" vertical="top"/>
    </xf>
    <xf numFmtId="0" fontId="6" fillId="0" borderId="51" xfId="0" applyFont="1" applyBorder="1" applyAlignment="1">
      <alignment vertical="top"/>
    </xf>
    <xf numFmtId="201" fontId="6" fillId="0" borderId="51" xfId="0" applyNumberFormat="1" applyFont="1" applyBorder="1" applyAlignment="1">
      <alignment horizontal="center" vertical="top"/>
    </xf>
    <xf numFmtId="201" fontId="6" fillId="0" borderId="55" xfId="0" applyNumberFormat="1" applyFont="1" applyFill="1" applyBorder="1" applyAlignment="1">
      <alignment horizontal="center" vertical="top"/>
    </xf>
    <xf numFmtId="0" fontId="7" fillId="0" borderId="12" xfId="0" applyFont="1" applyBorder="1" applyAlignment="1">
      <alignment horizontal="center" vertical="top"/>
    </xf>
    <xf numFmtId="201" fontId="7" fillId="0" borderId="0" xfId="0" applyNumberFormat="1" applyFont="1" applyAlignment="1">
      <alignment vertical="top"/>
    </xf>
    <xf numFmtId="0" fontId="7" fillId="0" borderId="0" xfId="0" applyFont="1" applyFill="1" applyAlignment="1">
      <alignment vertical="top"/>
    </xf>
    <xf numFmtId="201" fontId="7" fillId="0" borderId="0" xfId="0" applyNumberFormat="1" applyFont="1" applyFill="1" applyAlignment="1">
      <alignment vertical="top"/>
    </xf>
    <xf numFmtId="201" fontId="7" fillId="0" borderId="14" xfId="0" applyNumberFormat="1" applyFont="1" applyFill="1" applyBorder="1" applyAlignment="1">
      <alignment horizontal="center" vertical="top"/>
    </xf>
    <xf numFmtId="16" fontId="7" fillId="0" borderId="12" xfId="0" applyNumberFormat="1" applyFont="1" applyBorder="1" applyAlignment="1">
      <alignment horizontal="center" vertical="top"/>
    </xf>
    <xf numFmtId="0" fontId="5" fillId="0" borderId="36" xfId="0" applyFont="1" applyFill="1" applyBorder="1" applyAlignment="1">
      <alignment horizontal="left" vertical="top"/>
    </xf>
    <xf numFmtId="0" fontId="5" fillId="0" borderId="36" xfId="0" applyFont="1" applyFill="1" applyBorder="1" applyAlignment="1">
      <alignment horizontal="left" vertical="top" wrapText="1"/>
    </xf>
    <xf numFmtId="0" fontId="5" fillId="0" borderId="0" xfId="0" applyFont="1" applyFill="1" applyAlignment="1">
      <alignment/>
    </xf>
    <xf numFmtId="0" fontId="12" fillId="0" borderId="37"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top"/>
    </xf>
    <xf numFmtId="0" fontId="12" fillId="0" borderId="0" xfId="0" applyFont="1" applyFill="1" applyAlignment="1">
      <alignment vertical="center"/>
    </xf>
    <xf numFmtId="0" fontId="12" fillId="0" borderId="36" xfId="0" applyFont="1" applyBorder="1" applyAlignment="1">
      <alignment horizontal="left"/>
    </xf>
    <xf numFmtId="16" fontId="5" fillId="0" borderId="36" xfId="0" applyNumberFormat="1" applyFont="1" applyBorder="1" applyAlignment="1">
      <alignment horizontal="center" vertical="center"/>
    </xf>
    <xf numFmtId="0" fontId="12" fillId="0" borderId="36" xfId="0" applyFont="1" applyBorder="1" applyAlignment="1">
      <alignment horizontal="center" vertical="center"/>
    </xf>
    <xf numFmtId="16" fontId="12" fillId="0" borderId="36" xfId="0" applyNumberFormat="1" applyFont="1" applyBorder="1" applyAlignment="1">
      <alignment horizontal="center" vertical="center"/>
    </xf>
    <xf numFmtId="0" fontId="5" fillId="0" borderId="36" xfId="0" applyFont="1" applyBorder="1" applyAlignment="1">
      <alignment/>
    </xf>
    <xf numFmtId="0" fontId="88" fillId="0" borderId="36" xfId="0" applyFont="1" applyFill="1" applyBorder="1" applyAlignment="1">
      <alignment horizontal="center" vertical="center"/>
    </xf>
    <xf numFmtId="14" fontId="5" fillId="0" borderId="0" xfId="0" applyNumberFormat="1" applyFont="1" applyFill="1" applyAlignment="1">
      <alignment vertical="top"/>
    </xf>
    <xf numFmtId="0" fontId="5" fillId="0" borderId="36" xfId="0" applyFont="1" applyFill="1" applyBorder="1" applyAlignment="1">
      <alignment horizontal="center" vertical="center" wrapText="1"/>
    </xf>
    <xf numFmtId="0" fontId="12" fillId="0" borderId="0" xfId="0" applyFont="1" applyFill="1" applyBorder="1" applyAlignment="1">
      <alignment horizontal="center" vertical="center"/>
    </xf>
    <xf numFmtId="201" fontId="12" fillId="0" borderId="36" xfId="0" applyNumberFormat="1" applyFont="1" applyFill="1" applyBorder="1" applyAlignment="1">
      <alignment horizontal="center" vertical="center"/>
    </xf>
    <xf numFmtId="0" fontId="5" fillId="0" borderId="36" xfId="0" applyFont="1" applyFill="1" applyBorder="1" applyAlignment="1">
      <alignment/>
    </xf>
    <xf numFmtId="0" fontId="12" fillId="0" borderId="36" xfId="0" applyFont="1" applyFill="1" applyBorder="1" applyAlignment="1">
      <alignment horizontal="left" vertical="top" wrapText="1"/>
    </xf>
    <xf numFmtId="201" fontId="5" fillId="0" borderId="36" xfId="0" applyNumberFormat="1" applyFont="1" applyFill="1" applyBorder="1" applyAlignment="1">
      <alignment horizontal="center" vertical="center" wrapText="1"/>
    </xf>
    <xf numFmtId="0" fontId="5" fillId="0" borderId="0" xfId="0" applyFont="1" applyBorder="1" applyAlignment="1">
      <alignment/>
    </xf>
    <xf numFmtId="0" fontId="5" fillId="0" borderId="0" xfId="0" applyFont="1" applyFill="1" applyBorder="1" applyAlignment="1">
      <alignment/>
    </xf>
    <xf numFmtId="4" fontId="5" fillId="0" borderId="0" xfId="0" applyNumberFormat="1" applyFont="1" applyBorder="1" applyAlignment="1">
      <alignment/>
    </xf>
    <xf numFmtId="0" fontId="88" fillId="0" borderId="0" xfId="0" applyFont="1" applyFill="1" applyBorder="1" applyAlignment="1">
      <alignment/>
    </xf>
    <xf numFmtId="49" fontId="5" fillId="0" borderId="36" xfId="0" applyNumberFormat="1" applyFont="1" applyFill="1" applyBorder="1" applyAlignment="1">
      <alignment horizontal="left" vertical="top" indent="1"/>
    </xf>
    <xf numFmtId="0" fontId="88" fillId="0" borderId="36" xfId="0" applyFont="1" applyFill="1" applyBorder="1" applyAlignment="1">
      <alignment/>
    </xf>
    <xf numFmtId="0" fontId="5" fillId="0" borderId="52" xfId="0" applyFont="1" applyFill="1" applyBorder="1" applyAlignment="1">
      <alignment horizontal="center" vertical="center"/>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36" xfId="0" applyFont="1" applyBorder="1" applyAlignment="1">
      <alignment vertical="top"/>
    </xf>
    <xf numFmtId="4" fontId="12" fillId="0" borderId="52" xfId="0" applyNumberFormat="1" applyFont="1" applyBorder="1" applyAlignment="1">
      <alignment vertical="top" wrapText="1"/>
    </xf>
    <xf numFmtId="0" fontId="5" fillId="0" borderId="52" xfId="0" applyFont="1" applyBorder="1" applyAlignment="1">
      <alignment vertical="top" wrapText="1"/>
    </xf>
    <xf numFmtId="0" fontId="5" fillId="0" borderId="36" xfId="0" applyFont="1" applyFill="1" applyBorder="1" applyAlignment="1">
      <alignment vertical="top" wrapText="1"/>
    </xf>
    <xf numFmtId="0" fontId="12" fillId="0" borderId="37" xfId="0" applyFont="1" applyFill="1" applyBorder="1" applyAlignment="1">
      <alignment vertical="top"/>
    </xf>
    <xf numFmtId="0" fontId="5" fillId="0" borderId="52" xfId="0" applyFont="1" applyFill="1" applyBorder="1" applyAlignment="1">
      <alignment vertical="top"/>
    </xf>
    <xf numFmtId="4" fontId="5" fillId="0" borderId="52" xfId="0" applyNumberFormat="1" applyFont="1" applyBorder="1" applyAlignment="1">
      <alignment vertical="top" wrapText="1"/>
    </xf>
    <xf numFmtId="0" fontId="12" fillId="0" borderId="52" xfId="0" applyFont="1" applyBorder="1" applyAlignment="1">
      <alignment vertical="top" wrapText="1"/>
    </xf>
    <xf numFmtId="0" fontId="5" fillId="0" borderId="52" xfId="0" applyFont="1" applyBorder="1" applyAlignment="1">
      <alignment vertical="top"/>
    </xf>
    <xf numFmtId="0" fontId="5" fillId="0" borderId="0" xfId="0" applyFont="1" applyBorder="1" applyAlignment="1">
      <alignment vertical="top"/>
    </xf>
    <xf numFmtId="0" fontId="12" fillId="0" borderId="0" xfId="0" applyFont="1" applyBorder="1" applyAlignment="1">
      <alignment/>
    </xf>
    <xf numFmtId="0" fontId="12" fillId="0" borderId="36" xfId="0" applyFont="1" applyBorder="1" applyAlignment="1">
      <alignment/>
    </xf>
    <xf numFmtId="0" fontId="6" fillId="0" borderId="20" xfId="0" applyFont="1" applyFill="1" applyBorder="1" applyAlignment="1">
      <alignment horizontal="center"/>
    </xf>
    <xf numFmtId="0" fontId="5" fillId="0" borderId="14"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0" xfId="0" applyFont="1" applyFill="1" applyBorder="1" applyAlignment="1">
      <alignment horizontal="justify" vertical="top" wrapText="1"/>
    </xf>
    <xf numFmtId="0" fontId="5" fillId="0" borderId="40" xfId="0" applyFont="1" applyFill="1" applyBorder="1" applyAlignment="1">
      <alignment horizontal="left" vertical="center" wrapText="1"/>
    </xf>
    <xf numFmtId="0" fontId="5" fillId="0" borderId="12" xfId="0" applyFont="1" applyFill="1" applyBorder="1" applyAlignment="1">
      <alignment horizontal="left" vertical="center" wrapText="1"/>
    </xf>
    <xf numFmtId="201" fontId="6" fillId="0" borderId="0" xfId="0" applyNumberFormat="1" applyFont="1" applyFill="1" applyAlignment="1">
      <alignment/>
    </xf>
    <xf numFmtId="0" fontId="12" fillId="0" borderId="0" xfId="0" applyFont="1" applyFill="1" applyBorder="1" applyAlignment="1">
      <alignment vertical="top"/>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3"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46"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9" fontId="6" fillId="0" borderId="65" xfId="0" applyNumberFormat="1" applyFont="1" applyFill="1" applyBorder="1" applyAlignment="1">
      <alignment horizontal="center"/>
    </xf>
    <xf numFmtId="4" fontId="84"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0"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201"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201" fontId="5" fillId="0" borderId="39" xfId="0" applyNumberFormat="1" applyFont="1" applyFill="1" applyBorder="1" applyAlignment="1">
      <alignment horizontal="center"/>
    </xf>
    <xf numFmtId="201" fontId="6" fillId="0" borderId="33" xfId="0" applyNumberFormat="1" applyFont="1" applyBorder="1" applyAlignment="1">
      <alignment horizontal="left" wrapText="1"/>
    </xf>
    <xf numFmtId="201" fontId="0" fillId="0" borderId="35" xfId="0" applyNumberFormat="1" applyBorder="1" applyAlignment="1">
      <alignment horizontal="left" wrapText="1"/>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6"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89"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13" xfId="0" applyBorder="1" applyAlignment="1">
      <alignment horizontal="center" wrapText="1"/>
    </xf>
    <xf numFmtId="0" fontId="0" fillId="0" borderId="20" xfId="0" applyBorder="1" applyAlignment="1">
      <alignment horizontal="center" wrapText="1"/>
    </xf>
    <xf numFmtId="0" fontId="6" fillId="0" borderId="32" xfId="0" applyFont="1" applyBorder="1" applyAlignment="1">
      <alignment horizontal="left" indent="1"/>
    </xf>
    <xf numFmtId="0" fontId="6" fillId="0" borderId="20" xfId="0" applyFont="1" applyBorder="1" applyAlignment="1">
      <alignment horizontal="left" indent="1"/>
    </xf>
    <xf numFmtId="0" fontId="6" fillId="0" borderId="22" xfId="0" applyFont="1" applyBorder="1" applyAlignment="1">
      <alignment horizontal="center" vertical="top"/>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32" xfId="0" applyFont="1" applyBorder="1" applyAlignment="1">
      <alignment horizont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7"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48"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47"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8"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54" xfId="55" applyFont="1" applyFill="1" applyBorder="1" applyAlignment="1">
      <alignment horizontal="justify" vertical="top" wrapText="1"/>
      <protection/>
    </xf>
    <xf numFmtId="0" fontId="11" fillId="2" borderId="55"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61"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11">
      <selection activeCell="BE49" sqref="BE49"/>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430</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58" t="s">
        <v>431</v>
      </c>
      <c r="BD9" s="658"/>
      <c r="BE9" s="658"/>
      <c r="BF9" s="658"/>
      <c r="BG9" s="658"/>
      <c r="BH9" s="658"/>
      <c r="BI9" s="658"/>
      <c r="BJ9" s="658"/>
      <c r="BK9" s="658"/>
      <c r="BL9" s="658"/>
      <c r="BM9" s="658"/>
      <c r="BN9" s="658"/>
      <c r="BO9" s="658"/>
      <c r="BP9" s="658"/>
      <c r="BQ9" s="658"/>
      <c r="BR9" s="658"/>
      <c r="BS9" s="658"/>
      <c r="BT9" s="658"/>
      <c r="BU9" s="658"/>
      <c r="BV9" s="658"/>
      <c r="BW9" s="658"/>
      <c r="BX9" s="658"/>
      <c r="BY9" s="658"/>
      <c r="BZ9" s="658"/>
      <c r="CA9" s="658"/>
      <c r="CB9" s="658"/>
      <c r="CC9" s="658"/>
      <c r="CD9" s="658"/>
      <c r="CE9" s="658"/>
      <c r="CF9" s="658"/>
      <c r="CG9" s="658"/>
      <c r="CH9" s="658"/>
      <c r="CI9" s="658"/>
      <c r="CJ9" s="658"/>
      <c r="CK9" s="658"/>
      <c r="CL9" s="658"/>
      <c r="CM9" s="658"/>
      <c r="CN9" s="658"/>
      <c r="CO9" s="658"/>
      <c r="CP9" s="658"/>
      <c r="CQ9" s="658"/>
      <c r="CR9" s="658"/>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359</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47" t="s">
        <v>258</v>
      </c>
      <c r="BR11" s="647"/>
      <c r="BS11" s="647"/>
      <c r="BT11" s="647"/>
      <c r="BU11" s="647"/>
      <c r="BV11" s="647"/>
      <c r="BW11" s="647"/>
      <c r="BX11" s="647"/>
      <c r="BY11" s="647"/>
      <c r="BZ11" s="647"/>
      <c r="CA11" s="647"/>
      <c r="CB11" s="647"/>
      <c r="CC11" s="647"/>
      <c r="CD11" s="647"/>
      <c r="CE11" s="647"/>
      <c r="CF11" s="647"/>
      <c r="CG11" s="647"/>
      <c r="CH11" s="647"/>
      <c r="CI11" s="647"/>
      <c r="CJ11" s="647"/>
      <c r="CK11" s="647"/>
      <c r="CL11" s="647"/>
      <c r="CM11" s="647"/>
      <c r="CN11" s="647"/>
      <c r="CO11" s="647"/>
      <c r="CP11" s="647"/>
      <c r="CQ11" s="647"/>
      <c r="CR11" s="647"/>
      <c r="CS11" s="647"/>
      <c r="CT11" s="647"/>
      <c r="CU11" s="647"/>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367</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42" t="s">
        <v>889</v>
      </c>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2"/>
      <c r="CN12" s="642"/>
      <c r="CO12" s="642"/>
      <c r="CP12" s="642"/>
      <c r="CQ12" s="642"/>
      <c r="CR12" s="642"/>
      <c r="CS12" s="642"/>
      <c r="CT12" s="642"/>
      <c r="CU12" s="642"/>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48" t="s">
        <v>259</v>
      </c>
      <c r="BR13" s="648"/>
      <c r="BS13" s="648"/>
      <c r="BT13" s="648"/>
      <c r="BU13" s="648"/>
      <c r="BV13" s="648"/>
      <c r="BW13" s="648"/>
      <c r="BX13" s="648"/>
      <c r="BY13" s="648"/>
      <c r="BZ13" s="648"/>
      <c r="CA13" s="648"/>
      <c r="CB13" s="648"/>
      <c r="CC13" s="648"/>
      <c r="CD13" s="648"/>
      <c r="CE13" s="648"/>
      <c r="CF13" s="648"/>
      <c r="CG13" s="648"/>
      <c r="CH13" s="648"/>
      <c r="CI13" s="648"/>
      <c r="CJ13" s="648"/>
      <c r="CK13" s="648"/>
      <c r="CL13" s="648"/>
      <c r="CM13" s="648"/>
      <c r="CN13" s="648"/>
      <c r="CO13" s="648"/>
      <c r="CP13" s="648"/>
      <c r="CQ13" s="648"/>
      <c r="CR13" s="648"/>
      <c r="CS13" s="648"/>
      <c r="CT13" s="648"/>
      <c r="CU13" s="648"/>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360</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42" t="s">
        <v>639</v>
      </c>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119"/>
      <c r="CW14" s="119"/>
      <c r="CX14" s="119"/>
      <c r="CY14" s="119"/>
      <c r="CZ14" s="119"/>
      <c r="DA14" s="119"/>
      <c r="DB14" s="119"/>
      <c r="DC14" s="119"/>
      <c r="DD14" s="119"/>
      <c r="DE14" s="119"/>
      <c r="DF14" s="119"/>
      <c r="DG14" s="119"/>
      <c r="DH14" s="119"/>
      <c r="DI14" s="119"/>
      <c r="DJ14" s="119"/>
      <c r="DK14" s="119"/>
      <c r="DL14" s="119"/>
    </row>
    <row r="15" spans="1:116" s="118" customFormat="1" ht="13.5" customHeight="1">
      <c r="A15" s="156" t="s">
        <v>361</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48" t="s">
        <v>260</v>
      </c>
      <c r="BR15" s="648"/>
      <c r="BS15" s="648"/>
      <c r="BT15" s="648"/>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c r="CR15" s="648"/>
      <c r="CS15" s="648"/>
      <c r="CT15" s="648"/>
      <c r="CU15" s="648"/>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362</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42"/>
      <c r="BR16" s="642"/>
      <c r="BS16" s="642"/>
      <c r="BT16" s="642"/>
      <c r="BU16" s="642"/>
      <c r="BV16" s="642"/>
      <c r="BW16" s="642"/>
      <c r="BX16" s="642"/>
      <c r="BY16" s="642"/>
      <c r="BZ16" s="642"/>
      <c r="CA16" s="642"/>
      <c r="CB16" s="134"/>
      <c r="CC16" s="642" t="s">
        <v>886</v>
      </c>
      <c r="CD16" s="642"/>
      <c r="CE16" s="642"/>
      <c r="CF16" s="642"/>
      <c r="CG16" s="642"/>
      <c r="CH16" s="642"/>
      <c r="CI16" s="642"/>
      <c r="CJ16" s="642"/>
      <c r="CK16" s="642"/>
      <c r="CL16" s="642"/>
      <c r="CM16" s="642"/>
      <c r="CN16" s="642"/>
      <c r="CO16" s="642"/>
      <c r="CP16" s="642"/>
      <c r="CQ16" s="642"/>
      <c r="CR16" s="642"/>
      <c r="CS16" s="642"/>
      <c r="CT16" s="642"/>
      <c r="CU16" s="642"/>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363</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43" t="s">
        <v>1</v>
      </c>
      <c r="BR17" s="643"/>
      <c r="BS17" s="643"/>
      <c r="BT17" s="643"/>
      <c r="BU17" s="643"/>
      <c r="BV17" s="643"/>
      <c r="BW17" s="643"/>
      <c r="BX17" s="643"/>
      <c r="BY17" s="643"/>
      <c r="BZ17" s="643"/>
      <c r="CA17" s="643"/>
      <c r="CB17" s="157"/>
      <c r="CC17" s="643" t="s">
        <v>366</v>
      </c>
      <c r="CD17" s="643"/>
      <c r="CE17" s="643"/>
      <c r="CF17" s="643"/>
      <c r="CG17" s="643"/>
      <c r="CH17" s="643"/>
      <c r="CI17" s="643"/>
      <c r="CJ17" s="643"/>
      <c r="CK17" s="643"/>
      <c r="CL17" s="643"/>
      <c r="CM17" s="643"/>
      <c r="CN17" s="643"/>
      <c r="CO17" s="643"/>
      <c r="CP17" s="643"/>
      <c r="CQ17" s="643"/>
      <c r="CR17" s="643"/>
      <c r="CS17" s="643"/>
      <c r="CT17" s="643"/>
      <c r="CU17" s="643"/>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364</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44" t="s">
        <v>1008</v>
      </c>
      <c r="BS18" s="644"/>
      <c r="BT18" s="644"/>
      <c r="BU18" s="119" t="s">
        <v>0</v>
      </c>
      <c r="BV18" s="119"/>
      <c r="BW18" s="644" t="s">
        <v>983</v>
      </c>
      <c r="BX18" s="644"/>
      <c r="BY18" s="644"/>
      <c r="BZ18" s="644"/>
      <c r="CA18" s="644"/>
      <c r="CB18" s="644"/>
      <c r="CC18" s="644"/>
      <c r="CD18" s="644"/>
      <c r="CE18" s="644"/>
      <c r="CF18" s="644"/>
      <c r="CG18" s="644"/>
      <c r="CH18" s="645"/>
      <c r="CI18" s="645"/>
      <c r="CJ18" s="646" t="s">
        <v>877</v>
      </c>
      <c r="CK18" s="646"/>
      <c r="CL18" s="646"/>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365</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55" t="s">
        <v>876</v>
      </c>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6"/>
      <c r="BM21" s="656"/>
      <c r="BN21" s="656"/>
      <c r="BO21" s="656"/>
      <c r="BP21" s="656"/>
      <c r="BQ21" s="656"/>
      <c r="BR21" s="656"/>
      <c r="BS21" s="656"/>
      <c r="BT21" s="656"/>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57" t="s">
        <v>355</v>
      </c>
      <c r="AK22" s="657"/>
      <c r="AL22" s="657"/>
      <c r="AM22" s="139"/>
      <c r="AN22" s="139"/>
      <c r="AO22" s="139"/>
      <c r="AP22" s="139"/>
      <c r="AQ22" s="139"/>
      <c r="AR22" s="139"/>
      <c r="AS22" s="139"/>
      <c r="AT22" s="139"/>
      <c r="AU22" s="139"/>
      <c r="AV22" s="139"/>
      <c r="AW22" s="139"/>
      <c r="AX22" s="139"/>
      <c r="AY22" s="139"/>
      <c r="AZ22" s="139"/>
      <c r="BA22" s="139"/>
      <c r="BB22" s="139"/>
      <c r="BC22" s="139"/>
      <c r="BD22" s="140" t="s">
        <v>264</v>
      </c>
      <c r="BE22" s="657" t="s">
        <v>355</v>
      </c>
      <c r="BF22" s="657"/>
      <c r="BG22" s="657"/>
      <c r="BH22" s="139" t="s">
        <v>265</v>
      </c>
      <c r="BI22" s="139"/>
      <c r="BJ22" s="139"/>
      <c r="BK22" s="657" t="s">
        <v>356</v>
      </c>
      <c r="BL22" s="657"/>
      <c r="BM22" s="657"/>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49"/>
      <c r="F24" s="650"/>
      <c r="G24" s="650"/>
      <c r="H24" s="650"/>
      <c r="I24" s="650"/>
      <c r="J24" s="650"/>
      <c r="K24" s="650"/>
      <c r="L24" s="650"/>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44" t="s">
        <v>1008</v>
      </c>
      <c r="AO24" s="644"/>
      <c r="AP24" s="644"/>
      <c r="AQ24" s="119" t="s">
        <v>0</v>
      </c>
      <c r="AR24" s="119"/>
      <c r="AS24" s="644" t="s">
        <v>983</v>
      </c>
      <c r="AT24" s="644"/>
      <c r="AU24" s="644"/>
      <c r="AV24" s="644"/>
      <c r="AW24" s="644"/>
      <c r="AX24" s="644"/>
      <c r="AY24" s="644"/>
      <c r="AZ24" s="644"/>
      <c r="BA24" s="644"/>
      <c r="BB24" s="644"/>
      <c r="BC24" s="644"/>
      <c r="BD24" s="645"/>
      <c r="BE24" s="645"/>
      <c r="BF24" s="646" t="s">
        <v>877</v>
      </c>
      <c r="BG24" s="646"/>
      <c r="BH24" s="646"/>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66" t="s">
        <v>269</v>
      </c>
      <c r="CI25" s="643"/>
      <c r="CJ25" s="643"/>
      <c r="CK25" s="643"/>
      <c r="CL25" s="643"/>
      <c r="CM25" s="643"/>
      <c r="CN25" s="643"/>
      <c r="CO25" s="643"/>
      <c r="CP25" s="643"/>
      <c r="CQ25" s="643"/>
      <c r="CR25" s="643"/>
      <c r="CS25" s="643"/>
      <c r="CT25" s="643"/>
      <c r="CU25" s="667"/>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68"/>
      <c r="CI26" s="669"/>
      <c r="CJ26" s="669"/>
      <c r="CK26" s="669"/>
      <c r="CL26" s="669"/>
      <c r="CM26" s="669"/>
      <c r="CN26" s="669"/>
      <c r="CO26" s="669"/>
      <c r="CP26" s="669"/>
      <c r="CQ26" s="669"/>
      <c r="CR26" s="669"/>
      <c r="CS26" s="669"/>
      <c r="CT26" s="669"/>
      <c r="CU26" s="670"/>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71"/>
      <c r="CI27" s="672"/>
      <c r="CJ27" s="672"/>
      <c r="CK27" s="672"/>
      <c r="CL27" s="672"/>
      <c r="CM27" s="672"/>
      <c r="CN27" s="672"/>
      <c r="CO27" s="672"/>
      <c r="CP27" s="672"/>
      <c r="CQ27" s="672"/>
      <c r="CR27" s="672"/>
      <c r="CS27" s="672"/>
      <c r="CT27" s="672"/>
      <c r="CU27" s="673"/>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52"/>
      <c r="CI28" s="653"/>
      <c r="CJ28" s="653"/>
      <c r="CK28" s="653"/>
      <c r="CL28" s="653"/>
      <c r="CM28" s="653"/>
      <c r="CN28" s="653"/>
      <c r="CO28" s="653"/>
      <c r="CP28" s="653"/>
      <c r="CQ28" s="653"/>
      <c r="CR28" s="653"/>
      <c r="CS28" s="653"/>
      <c r="CT28" s="653"/>
      <c r="CU28" s="654"/>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51" t="s">
        <v>354</v>
      </c>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51"/>
      <c r="AY29" s="651"/>
      <c r="AZ29" s="651"/>
      <c r="BA29" s="651"/>
      <c r="BB29" s="651"/>
      <c r="BC29" s="651"/>
      <c r="BD29" s="651"/>
      <c r="BE29" s="651"/>
      <c r="BF29" s="651"/>
      <c r="BG29" s="651"/>
      <c r="BH29" s="651"/>
      <c r="BI29" s="651"/>
      <c r="BJ29" s="651"/>
      <c r="BK29" s="651"/>
      <c r="BL29" s="651"/>
      <c r="BM29" s="651"/>
      <c r="BN29" s="651"/>
      <c r="BO29" s="651"/>
      <c r="BP29" s="651"/>
      <c r="BQ29" s="651"/>
      <c r="BR29" s="651"/>
      <c r="BS29" s="651"/>
      <c r="BT29" s="119"/>
      <c r="BU29" s="119"/>
      <c r="BV29" s="119"/>
      <c r="BW29" s="119"/>
      <c r="BX29" s="119"/>
      <c r="BY29" s="119"/>
      <c r="BZ29" s="119"/>
      <c r="CA29" s="119"/>
      <c r="CB29" s="119"/>
      <c r="CC29" s="119"/>
      <c r="CD29" s="119"/>
      <c r="CE29" s="119"/>
      <c r="CF29" s="137" t="s">
        <v>274</v>
      </c>
      <c r="CG29" s="119"/>
      <c r="CH29" s="652"/>
      <c r="CI29" s="653"/>
      <c r="CJ29" s="653"/>
      <c r="CK29" s="653"/>
      <c r="CL29" s="653"/>
      <c r="CM29" s="653"/>
      <c r="CN29" s="653"/>
      <c r="CO29" s="653"/>
      <c r="CP29" s="653"/>
      <c r="CQ29" s="653"/>
      <c r="CR29" s="653"/>
      <c r="CS29" s="653"/>
      <c r="CT29" s="653"/>
      <c r="CU29" s="654"/>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52"/>
      <c r="CI30" s="653"/>
      <c r="CJ30" s="653"/>
      <c r="CK30" s="653"/>
      <c r="CL30" s="653"/>
      <c r="CM30" s="653"/>
      <c r="CN30" s="653"/>
      <c r="CO30" s="653"/>
      <c r="CP30" s="653"/>
      <c r="CQ30" s="653"/>
      <c r="CR30" s="653"/>
      <c r="CS30" s="653"/>
      <c r="CT30" s="653"/>
      <c r="CU30" s="654"/>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52" t="s">
        <v>644</v>
      </c>
      <c r="CI31" s="653"/>
      <c r="CJ31" s="653"/>
      <c r="CK31" s="653"/>
      <c r="CL31" s="653"/>
      <c r="CM31" s="653"/>
      <c r="CN31" s="653"/>
      <c r="CO31" s="653"/>
      <c r="CP31" s="653"/>
      <c r="CQ31" s="653"/>
      <c r="CR31" s="653"/>
      <c r="CS31" s="653"/>
      <c r="CT31" s="653"/>
      <c r="CU31" s="654"/>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62" t="s">
        <v>639</v>
      </c>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119"/>
      <c r="BU32" s="119"/>
      <c r="BV32" s="119"/>
      <c r="BW32" s="119"/>
      <c r="BX32" s="119"/>
      <c r="BY32" s="119"/>
      <c r="BZ32" s="119"/>
      <c r="CA32" s="119"/>
      <c r="CB32" s="119"/>
      <c r="CC32" s="119"/>
      <c r="CD32" s="119"/>
      <c r="CE32" s="119"/>
      <c r="CF32" s="137" t="s">
        <v>277</v>
      </c>
      <c r="CG32" s="119"/>
      <c r="CH32" s="652" t="s">
        <v>645</v>
      </c>
      <c r="CI32" s="653"/>
      <c r="CJ32" s="653"/>
      <c r="CK32" s="653"/>
      <c r="CL32" s="653"/>
      <c r="CM32" s="653"/>
      <c r="CN32" s="653"/>
      <c r="CO32" s="653"/>
      <c r="CP32" s="653"/>
      <c r="CQ32" s="653"/>
      <c r="CR32" s="653"/>
      <c r="CS32" s="653"/>
      <c r="CT32" s="653"/>
      <c r="CU32" s="654"/>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63"/>
      <c r="CI33" s="664"/>
      <c r="CJ33" s="664"/>
      <c r="CK33" s="664"/>
      <c r="CL33" s="664"/>
      <c r="CM33" s="664"/>
      <c r="CN33" s="664"/>
      <c r="CO33" s="664"/>
      <c r="CP33" s="664"/>
      <c r="CQ33" s="664"/>
      <c r="CR33" s="664"/>
      <c r="CS33" s="664"/>
      <c r="CT33" s="664"/>
      <c r="CU33" s="665"/>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290" t="s">
        <v>646</v>
      </c>
      <c r="B35" s="290"/>
      <c r="C35" s="290"/>
      <c r="D35" s="290"/>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0"/>
      <c r="BU35" s="290"/>
      <c r="BV35" s="290"/>
      <c r="BW35" s="290"/>
      <c r="BX35" s="290"/>
      <c r="BY35" s="290"/>
      <c r="BZ35" s="290"/>
      <c r="CA35" s="290"/>
      <c r="CB35" s="290"/>
      <c r="CC35" s="290"/>
      <c r="CD35" s="290"/>
      <c r="CE35" s="292"/>
      <c r="CF35" s="293"/>
      <c r="CG35" s="294"/>
      <c r="CH35" s="295"/>
      <c r="CI35" s="295"/>
      <c r="CJ35" s="295"/>
      <c r="CK35" s="295"/>
      <c r="CL35" s="295"/>
      <c r="CM35" s="295"/>
      <c r="CN35" s="295"/>
      <c r="CO35" s="295"/>
      <c r="CP35" s="295"/>
      <c r="CQ35" s="295"/>
      <c r="CR35" s="295"/>
      <c r="CS35" s="295"/>
      <c r="CT35" s="295"/>
      <c r="CU35" s="295"/>
      <c r="CV35" s="294"/>
      <c r="CW35" s="294"/>
      <c r="CX35" s="294"/>
      <c r="CY35" s="294"/>
      <c r="CZ35" s="294"/>
      <c r="DA35" s="294"/>
      <c r="DB35" s="294"/>
      <c r="DC35" s="294"/>
      <c r="DD35" s="294"/>
      <c r="DE35" s="294"/>
      <c r="DF35" s="294"/>
      <c r="DG35" s="294"/>
      <c r="DH35" s="294"/>
      <c r="DI35" s="294"/>
      <c r="DJ35" s="294"/>
      <c r="DK35" s="294"/>
      <c r="DL35" s="294"/>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59"/>
      <c r="B39" s="659"/>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c r="BJ39" s="659"/>
      <c r="BK39" s="659"/>
      <c r="BL39" s="659"/>
      <c r="BM39" s="659"/>
      <c r="BN39" s="659"/>
      <c r="BO39" s="659"/>
      <c r="BP39" s="659"/>
      <c r="BQ39" s="659"/>
      <c r="BR39" s="659"/>
      <c r="BS39" s="659"/>
      <c r="BT39" s="659"/>
      <c r="BU39" s="659"/>
      <c r="BV39" s="659"/>
      <c r="BW39" s="659"/>
      <c r="BX39" s="659"/>
      <c r="BY39" s="659"/>
      <c r="BZ39" s="659"/>
      <c r="CA39" s="659"/>
      <c r="CB39" s="659"/>
      <c r="CC39" s="659"/>
      <c r="CD39" s="659"/>
      <c r="CE39" s="659"/>
      <c r="CF39" s="659"/>
      <c r="CG39" s="659"/>
      <c r="CH39" s="659"/>
      <c r="CI39" s="659"/>
      <c r="CJ39" s="659"/>
      <c r="CK39" s="659"/>
      <c r="CL39" s="659"/>
      <c r="CM39" s="659"/>
      <c r="CN39" s="659"/>
      <c r="CO39" s="659"/>
      <c r="CP39" s="659"/>
      <c r="CQ39" s="659"/>
      <c r="CR39" s="659"/>
      <c r="CS39" s="659"/>
      <c r="CT39" s="659"/>
      <c r="CU39" s="659"/>
      <c r="CV39" s="144"/>
      <c r="CW39" s="144"/>
      <c r="CX39" s="144"/>
      <c r="CY39" s="144"/>
      <c r="CZ39" s="144"/>
      <c r="DA39" s="144"/>
      <c r="DB39" s="144"/>
      <c r="DC39" s="144"/>
      <c r="DD39" s="144"/>
      <c r="DE39" s="144"/>
      <c r="DF39" s="144"/>
      <c r="DG39" s="144"/>
      <c r="DH39" s="144"/>
      <c r="DI39" s="144"/>
      <c r="DJ39" s="144"/>
      <c r="DK39" s="144"/>
      <c r="DL39" s="144"/>
    </row>
    <row r="40" spans="1:116" ht="12.75">
      <c r="A40" s="660"/>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1"/>
      <c r="BN40" s="661"/>
      <c r="BO40" s="661"/>
      <c r="BP40" s="661"/>
      <c r="BQ40" s="661"/>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N71"/>
  <sheetViews>
    <sheetView zoomScalePageLayoutView="0" workbookViewId="0" topLeftCell="A9">
      <selection activeCell="F52" sqref="F52"/>
    </sheetView>
  </sheetViews>
  <sheetFormatPr defaultColWidth="9.125" defaultRowHeight="12.75"/>
  <cols>
    <col min="1" max="1" width="9.125" style="308" customWidth="1"/>
    <col min="2" max="2" width="50.375" style="220" customWidth="1"/>
    <col min="3" max="3" width="9.50390625" style="322" customWidth="1"/>
    <col min="4" max="4" width="11.50390625" style="121" customWidth="1"/>
    <col min="5" max="5" width="13.50390625" style="121" customWidth="1"/>
    <col min="6" max="6" width="17.00390625" style="328" customWidth="1"/>
    <col min="7" max="7" width="11.50390625" style="220" customWidth="1"/>
    <col min="8" max="8" width="10.50390625" style="220" customWidth="1"/>
    <col min="9" max="9" width="14.00390625" style="297" customWidth="1"/>
    <col min="10" max="10" width="10.00390625" style="220" customWidth="1"/>
    <col min="11" max="11" width="10.75390625" style="220" customWidth="1"/>
    <col min="12" max="12" width="15.50390625" style="328" customWidth="1"/>
    <col min="13" max="13" width="9.125" style="220" customWidth="1"/>
    <col min="14" max="14" width="14.50390625" style="500" bestFit="1" customWidth="1"/>
    <col min="15" max="16384" width="9.125" style="220" customWidth="1"/>
  </cols>
  <sheetData>
    <row r="1" spans="1:14" ht="13.5">
      <c r="A1" s="264"/>
      <c r="C1" s="264"/>
      <c r="E1" s="273"/>
      <c r="F1" s="401"/>
      <c r="I1" s="221" t="s">
        <v>684</v>
      </c>
      <c r="L1" s="401"/>
      <c r="N1" s="499"/>
    </row>
    <row r="2" spans="1:14" ht="12.75">
      <c r="A2" s="264"/>
      <c r="C2" s="264"/>
      <c r="E2" s="273"/>
      <c r="F2" s="401"/>
      <c r="L2" s="401"/>
      <c r="N2" s="499"/>
    </row>
    <row r="3" spans="1:14" ht="13.5">
      <c r="A3" s="264"/>
      <c r="C3" s="264"/>
      <c r="E3" s="273"/>
      <c r="F3" s="401"/>
      <c r="I3" s="204" t="s">
        <v>439</v>
      </c>
      <c r="L3" s="401"/>
      <c r="N3" s="499"/>
    </row>
    <row r="4" spans="1:14" ht="13.5">
      <c r="A4" s="264"/>
      <c r="C4" s="264"/>
      <c r="E4" s="273"/>
      <c r="F4" s="401"/>
      <c r="I4" s="204" t="s">
        <v>440</v>
      </c>
      <c r="L4" s="401"/>
      <c r="N4" s="499"/>
    </row>
    <row r="5" spans="1:14" ht="13.5">
      <c r="A5" s="264"/>
      <c r="C5" s="264"/>
      <c r="E5" s="273"/>
      <c r="F5" s="401"/>
      <c r="I5" s="204" t="s">
        <v>457</v>
      </c>
      <c r="L5" s="401"/>
      <c r="N5" s="499"/>
    </row>
    <row r="6" spans="1:14" ht="13.5">
      <c r="A6" s="264"/>
      <c r="C6" s="264"/>
      <c r="E6" s="273"/>
      <c r="F6" s="401"/>
      <c r="I6" s="204" t="s">
        <v>458</v>
      </c>
      <c r="L6" s="401"/>
      <c r="N6" s="499"/>
    </row>
    <row r="7" spans="1:14" ht="13.5">
      <c r="A7" s="264"/>
      <c r="C7" s="264"/>
      <c r="E7" s="273"/>
      <c r="F7" s="401"/>
      <c r="I7" s="204" t="s">
        <v>559</v>
      </c>
      <c r="L7" s="401"/>
      <c r="N7" s="499"/>
    </row>
    <row r="8" spans="1:14" ht="13.5">
      <c r="A8" s="264"/>
      <c r="C8" s="264"/>
      <c r="E8" s="273"/>
      <c r="F8" s="401"/>
      <c r="I8" s="204" t="s">
        <v>460</v>
      </c>
      <c r="L8" s="401"/>
      <c r="N8" s="499"/>
    </row>
    <row r="11" spans="1:12" ht="15">
      <c r="A11" s="753" t="s">
        <v>647</v>
      </c>
      <c r="B11" s="753"/>
      <c r="C11" s="753"/>
      <c r="D11" s="753"/>
      <c r="E11" s="753"/>
      <c r="F11" s="753"/>
      <c r="G11" s="753"/>
      <c r="H11" s="753"/>
      <c r="I11" s="753"/>
      <c r="J11" s="753"/>
      <c r="K11" s="753"/>
      <c r="L11" s="753"/>
    </row>
    <row r="12" spans="1:12" ht="15">
      <c r="A12" s="268"/>
      <c r="B12" s="268"/>
      <c r="C12" s="267"/>
      <c r="D12" s="267"/>
      <c r="E12" s="267"/>
      <c r="F12" s="435"/>
      <c r="G12" s="268"/>
      <c r="H12" s="268"/>
      <c r="I12" s="296"/>
      <c r="J12" s="268"/>
      <c r="K12" s="268"/>
      <c r="L12" s="435"/>
    </row>
    <row r="13" spans="1:12" ht="15">
      <c r="A13" s="770" t="s">
        <v>639</v>
      </c>
      <c r="B13" s="770"/>
      <c r="C13" s="770"/>
      <c r="D13" s="770"/>
      <c r="E13" s="770"/>
      <c r="F13" s="770"/>
      <c r="G13" s="770"/>
      <c r="H13" s="770"/>
      <c r="I13" s="770"/>
      <c r="J13" s="770"/>
      <c r="K13" s="770"/>
      <c r="L13" s="770"/>
    </row>
    <row r="14" spans="1:12" ht="13.5">
      <c r="A14" s="769" t="s">
        <v>438</v>
      </c>
      <c r="B14" s="769"/>
      <c r="C14" s="769"/>
      <c r="D14" s="769"/>
      <c r="E14" s="769"/>
      <c r="F14" s="769"/>
      <c r="G14" s="769"/>
      <c r="H14" s="769"/>
      <c r="I14" s="769"/>
      <c r="J14" s="769"/>
      <c r="K14" s="769"/>
      <c r="L14" s="769"/>
    </row>
    <row r="15" spans="2:12" ht="15.75" thickBot="1">
      <c r="B15" s="466" t="s">
        <v>831</v>
      </c>
      <c r="L15" s="436">
        <v>340</v>
      </c>
    </row>
    <row r="16" spans="1:12" ht="13.5" thickBot="1">
      <c r="A16" s="771" t="s">
        <v>551</v>
      </c>
      <c r="B16" s="773" t="s">
        <v>648</v>
      </c>
      <c r="C16" s="771" t="s">
        <v>643</v>
      </c>
      <c r="D16" s="775" t="s">
        <v>829</v>
      </c>
      <c r="E16" s="776"/>
      <c r="F16" s="777"/>
      <c r="G16" s="775" t="s">
        <v>651</v>
      </c>
      <c r="H16" s="776"/>
      <c r="I16" s="777"/>
      <c r="J16" s="775" t="s">
        <v>830</v>
      </c>
      <c r="K16" s="776"/>
      <c r="L16" s="777"/>
    </row>
    <row r="17" spans="1:12" ht="40.5" customHeight="1" thickBot="1">
      <c r="A17" s="772"/>
      <c r="B17" s="774"/>
      <c r="C17" s="772"/>
      <c r="D17" s="298" t="s">
        <v>652</v>
      </c>
      <c r="E17" s="245" t="s">
        <v>623</v>
      </c>
      <c r="F17" s="437" t="s">
        <v>653</v>
      </c>
      <c r="G17" s="298" t="s">
        <v>652</v>
      </c>
      <c r="H17" s="300" t="s">
        <v>623</v>
      </c>
      <c r="I17" s="299" t="s">
        <v>653</v>
      </c>
      <c r="J17" s="298" t="s">
        <v>652</v>
      </c>
      <c r="K17" s="300" t="s">
        <v>623</v>
      </c>
      <c r="L17" s="437" t="s">
        <v>653</v>
      </c>
    </row>
    <row r="18" spans="1:14" s="308" customFormat="1" ht="13.5" thickBot="1">
      <c r="A18" s="301" t="s">
        <v>654</v>
      </c>
      <c r="B18" s="302" t="s">
        <v>655</v>
      </c>
      <c r="C18" s="303"/>
      <c r="D18" s="304"/>
      <c r="E18" s="304"/>
      <c r="F18" s="332">
        <f>F19+F20+F22+F23+F24+F25+F26+F27+F28</f>
        <v>830368.91</v>
      </c>
      <c r="G18" s="306"/>
      <c r="H18" s="307"/>
      <c r="I18" s="305" t="e">
        <f>I19+I22+I23+I25+I26+#REF!</f>
        <v>#REF!</v>
      </c>
      <c r="J18" s="306"/>
      <c r="K18" s="307"/>
      <c r="L18" s="332" t="e">
        <f>L19+L22+L23+L25+L26+#REF!</f>
        <v>#REF!</v>
      </c>
      <c r="N18" s="503"/>
    </row>
    <row r="19" spans="1:14" s="565" customFormat="1" ht="27" thickBot="1">
      <c r="A19" s="306" t="s">
        <v>656</v>
      </c>
      <c r="B19" s="256" t="s">
        <v>657</v>
      </c>
      <c r="C19" s="567"/>
      <c r="D19" s="568"/>
      <c r="E19" s="568"/>
      <c r="F19" s="569">
        <f>F20+F21</f>
        <v>328718.91000000003</v>
      </c>
      <c r="G19" s="279"/>
      <c r="H19" s="279"/>
      <c r="I19" s="570"/>
      <c r="J19" s="279"/>
      <c r="K19" s="279"/>
      <c r="L19" s="569"/>
      <c r="N19" s="571"/>
    </row>
    <row r="20" spans="1:14" s="565" customFormat="1" ht="66" customHeight="1" thickBot="1">
      <c r="A20" s="306"/>
      <c r="B20" s="256" t="s">
        <v>832</v>
      </c>
      <c r="C20" s="567" t="s">
        <v>636</v>
      </c>
      <c r="D20" s="568"/>
      <c r="E20" s="568"/>
      <c r="F20" s="569">
        <f>160500</f>
        <v>160500</v>
      </c>
      <c r="G20" s="279"/>
      <c r="H20" s="279"/>
      <c r="I20" s="570"/>
      <c r="J20" s="279"/>
      <c r="K20" s="279"/>
      <c r="L20" s="569"/>
      <c r="N20" s="571"/>
    </row>
    <row r="21" spans="1:14" s="565" customFormat="1" ht="58.5" customHeight="1" thickBot="1">
      <c r="A21" s="306"/>
      <c r="B21" s="256" t="s">
        <v>832</v>
      </c>
      <c r="C21" s="567" t="s">
        <v>937</v>
      </c>
      <c r="D21" s="568"/>
      <c r="E21" s="568"/>
      <c r="F21" s="569">
        <v>168218.91</v>
      </c>
      <c r="G21" s="279"/>
      <c r="H21" s="279"/>
      <c r="I21" s="570"/>
      <c r="J21" s="279"/>
      <c r="K21" s="279"/>
      <c r="L21" s="569"/>
      <c r="N21" s="571"/>
    </row>
    <row r="22" spans="1:14" s="565" customFormat="1" ht="13.5" thickBot="1">
      <c r="A22" s="306" t="s">
        <v>658</v>
      </c>
      <c r="B22" s="279" t="s">
        <v>659</v>
      </c>
      <c r="C22" s="567" t="s">
        <v>636</v>
      </c>
      <c r="D22" s="568"/>
      <c r="E22" s="568"/>
      <c r="F22" s="569">
        <v>97500</v>
      </c>
      <c r="G22" s="279"/>
      <c r="H22" s="279"/>
      <c r="I22" s="570"/>
      <c r="J22" s="279"/>
      <c r="K22" s="279"/>
      <c r="L22" s="569"/>
      <c r="N22" s="571"/>
    </row>
    <row r="23" spans="1:14" s="565" customFormat="1" ht="13.5" thickBot="1">
      <c r="A23" s="306" t="s">
        <v>660</v>
      </c>
      <c r="B23" s="279" t="s">
        <v>661</v>
      </c>
      <c r="C23" s="567" t="s">
        <v>636</v>
      </c>
      <c r="D23" s="568"/>
      <c r="E23" s="568"/>
      <c r="F23" s="569"/>
      <c r="G23" s="279"/>
      <c r="H23" s="279"/>
      <c r="I23" s="570"/>
      <c r="J23" s="279"/>
      <c r="K23" s="279"/>
      <c r="L23" s="569"/>
      <c r="N23" s="571"/>
    </row>
    <row r="24" spans="1:14" s="573" customFormat="1" ht="13.5" thickBot="1">
      <c r="A24" s="548" t="s">
        <v>664</v>
      </c>
      <c r="B24" s="327" t="s">
        <v>665</v>
      </c>
      <c r="C24" s="572"/>
      <c r="D24" s="568"/>
      <c r="E24" s="568"/>
      <c r="F24" s="569"/>
      <c r="G24" s="279"/>
      <c r="H24" s="279"/>
      <c r="I24" s="570"/>
      <c r="J24" s="279"/>
      <c r="K24" s="279"/>
      <c r="L24" s="569"/>
      <c r="N24" s="574"/>
    </row>
    <row r="25" spans="1:14" s="573" customFormat="1" ht="13.5" thickBot="1">
      <c r="A25" s="548" t="s">
        <v>666</v>
      </c>
      <c r="B25" s="327" t="s">
        <v>667</v>
      </c>
      <c r="C25" s="575" t="s">
        <v>636</v>
      </c>
      <c r="D25" s="568"/>
      <c r="E25" s="568"/>
      <c r="F25" s="569">
        <v>31200</v>
      </c>
      <c r="G25" s="279"/>
      <c r="H25" s="279"/>
      <c r="I25" s="570"/>
      <c r="J25" s="279"/>
      <c r="K25" s="279"/>
      <c r="L25" s="569"/>
      <c r="N25" s="574"/>
    </row>
    <row r="26" spans="1:14" s="573" customFormat="1" ht="13.5" thickBot="1">
      <c r="A26" s="548" t="s">
        <v>668</v>
      </c>
      <c r="B26" s="576" t="s">
        <v>705</v>
      </c>
      <c r="C26" s="575" t="s">
        <v>637</v>
      </c>
      <c r="D26" s="568"/>
      <c r="E26" s="568"/>
      <c r="F26" s="569">
        <v>145000</v>
      </c>
      <c r="G26" s="279"/>
      <c r="H26" s="279"/>
      <c r="I26" s="570"/>
      <c r="J26" s="279"/>
      <c r="K26" s="279"/>
      <c r="L26" s="569"/>
      <c r="N26" s="574"/>
    </row>
    <row r="27" spans="1:14" s="565" customFormat="1" ht="57" customHeight="1" thickBot="1">
      <c r="A27" s="577" t="s">
        <v>662</v>
      </c>
      <c r="B27" s="467" t="s">
        <v>835</v>
      </c>
      <c r="C27" s="578" t="s">
        <v>636</v>
      </c>
      <c r="D27" s="568"/>
      <c r="E27" s="568"/>
      <c r="F27" s="569">
        <v>60450</v>
      </c>
      <c r="G27" s="468"/>
      <c r="H27" s="468"/>
      <c r="I27" s="570"/>
      <c r="J27" s="468"/>
      <c r="K27" s="468"/>
      <c r="L27" s="569"/>
      <c r="N27" s="571"/>
    </row>
    <row r="28" spans="1:14" s="565" customFormat="1" ht="57" customHeight="1" thickBot="1">
      <c r="A28" s="579" t="s">
        <v>662</v>
      </c>
      <c r="B28" s="504" t="s">
        <v>835</v>
      </c>
      <c r="C28" s="580" t="s">
        <v>637</v>
      </c>
      <c r="D28" s="581"/>
      <c r="E28" s="581"/>
      <c r="F28" s="582">
        <v>7000</v>
      </c>
      <c r="G28" s="583"/>
      <c r="H28" s="583"/>
      <c r="I28" s="584"/>
      <c r="J28" s="583"/>
      <c r="K28" s="583"/>
      <c r="L28" s="585"/>
      <c r="N28" s="571"/>
    </row>
    <row r="29" spans="1:14" s="565" customFormat="1" ht="13.5" thickBot="1">
      <c r="A29" s="306"/>
      <c r="B29" s="279" t="s">
        <v>189</v>
      </c>
      <c r="C29" s="586"/>
      <c r="D29" s="568"/>
      <c r="E29" s="568"/>
      <c r="F29" s="569"/>
      <c r="G29" s="279"/>
      <c r="H29" s="279"/>
      <c r="I29" s="570"/>
      <c r="J29" s="279"/>
      <c r="K29" s="279"/>
      <c r="L29" s="569"/>
      <c r="N29" s="571"/>
    </row>
    <row r="30" spans="1:14" s="566" customFormat="1" ht="13.5" thickBot="1">
      <c r="A30" s="313" t="s">
        <v>674</v>
      </c>
      <c r="B30" s="306" t="s">
        <v>675</v>
      </c>
      <c r="C30" s="567" t="s">
        <v>636</v>
      </c>
      <c r="D30" s="568"/>
      <c r="E30" s="568"/>
      <c r="F30" s="569">
        <f>F31+F33+F34+F35+F36+F37+F38+F43</f>
        <v>72052894</v>
      </c>
      <c r="G30" s="279"/>
      <c r="H30" s="279"/>
      <c r="I30" s="570"/>
      <c r="J30" s="279"/>
      <c r="K30" s="279"/>
      <c r="L30" s="569"/>
      <c r="N30" s="587"/>
    </row>
    <row r="31" spans="1:14" s="565" customFormat="1" ht="27" thickBot="1">
      <c r="A31" s="306" t="s">
        <v>676</v>
      </c>
      <c r="B31" s="256" t="s">
        <v>657</v>
      </c>
      <c r="C31" s="567" t="s">
        <v>636</v>
      </c>
      <c r="D31" s="568"/>
      <c r="E31" s="568"/>
      <c r="F31" s="569">
        <f>F32</f>
        <v>41700000</v>
      </c>
      <c r="G31" s="279"/>
      <c r="H31" s="279"/>
      <c r="I31" s="570"/>
      <c r="J31" s="279"/>
      <c r="K31" s="279"/>
      <c r="L31" s="569"/>
      <c r="N31" s="571"/>
    </row>
    <row r="32" spans="1:14" s="565" customFormat="1" ht="57.75" customHeight="1" thickBot="1">
      <c r="A32" s="306"/>
      <c r="B32" s="256" t="s">
        <v>832</v>
      </c>
      <c r="C32" s="567" t="s">
        <v>636</v>
      </c>
      <c r="D32" s="568"/>
      <c r="E32" s="568"/>
      <c r="F32" s="569">
        <f>36700000+5000000</f>
        <v>41700000</v>
      </c>
      <c r="G32" s="279"/>
      <c r="H32" s="279"/>
      <c r="I32" s="570"/>
      <c r="J32" s="279"/>
      <c r="K32" s="279"/>
      <c r="L32" s="569"/>
      <c r="N32" s="571"/>
    </row>
    <row r="33" spans="1:14" s="566" customFormat="1" ht="13.5" thickBot="1">
      <c r="A33" s="306" t="s">
        <v>658</v>
      </c>
      <c r="B33" s="279" t="s">
        <v>659</v>
      </c>
      <c r="C33" s="567" t="s">
        <v>636</v>
      </c>
      <c r="D33" s="568"/>
      <c r="E33" s="568"/>
      <c r="F33" s="569">
        <f>13700000+5000000</f>
        <v>18700000</v>
      </c>
      <c r="G33" s="279"/>
      <c r="H33" s="279"/>
      <c r="I33" s="570"/>
      <c r="J33" s="279"/>
      <c r="K33" s="279"/>
      <c r="L33" s="569"/>
      <c r="N33" s="587"/>
    </row>
    <row r="34" spans="1:14" s="566" customFormat="1" ht="13.5" thickBot="1">
      <c r="A34" s="306" t="s">
        <v>660</v>
      </c>
      <c r="B34" s="279" t="s">
        <v>661</v>
      </c>
      <c r="C34" s="567" t="s">
        <v>636</v>
      </c>
      <c r="D34" s="568"/>
      <c r="E34" s="568"/>
      <c r="F34" s="569">
        <v>302894</v>
      </c>
      <c r="G34" s="279"/>
      <c r="H34" s="279"/>
      <c r="I34" s="570"/>
      <c r="J34" s="279"/>
      <c r="K34" s="279"/>
      <c r="L34" s="569"/>
      <c r="N34" s="587"/>
    </row>
    <row r="35" spans="1:14" s="588" customFormat="1" ht="13.5" thickBot="1">
      <c r="A35" s="548" t="s">
        <v>662</v>
      </c>
      <c r="B35" s="576" t="s">
        <v>663</v>
      </c>
      <c r="C35" s="575" t="s">
        <v>636</v>
      </c>
      <c r="D35" s="568"/>
      <c r="E35" s="568"/>
      <c r="F35" s="569"/>
      <c r="G35" s="279"/>
      <c r="H35" s="279"/>
      <c r="I35" s="570"/>
      <c r="J35" s="279"/>
      <c r="K35" s="279"/>
      <c r="L35" s="569"/>
      <c r="N35" s="589"/>
    </row>
    <row r="36" spans="1:14" s="566" customFormat="1" ht="13.5" thickBot="1">
      <c r="A36" s="306" t="s">
        <v>664</v>
      </c>
      <c r="B36" s="279" t="s">
        <v>665</v>
      </c>
      <c r="C36" s="567" t="s">
        <v>636</v>
      </c>
      <c r="D36" s="568"/>
      <c r="E36" s="568"/>
      <c r="F36" s="569">
        <v>700000</v>
      </c>
      <c r="G36" s="279"/>
      <c r="H36" s="279"/>
      <c r="I36" s="570"/>
      <c r="J36" s="279"/>
      <c r="K36" s="279"/>
      <c r="L36" s="569"/>
      <c r="N36" s="587"/>
    </row>
    <row r="37" spans="1:14" s="566" customFormat="1" ht="13.5" thickBot="1">
      <c r="A37" s="306" t="s">
        <v>666</v>
      </c>
      <c r="B37" s="256" t="s">
        <v>833</v>
      </c>
      <c r="C37" s="567" t="s">
        <v>636</v>
      </c>
      <c r="D37" s="568"/>
      <c r="E37" s="568"/>
      <c r="F37" s="569">
        <f>1200000+1000000</f>
        <v>2200000</v>
      </c>
      <c r="G37" s="279"/>
      <c r="H37" s="279"/>
      <c r="I37" s="570"/>
      <c r="J37" s="279"/>
      <c r="K37" s="279"/>
      <c r="L37" s="569"/>
      <c r="N37" s="587"/>
    </row>
    <row r="38" spans="1:14" s="566" customFormat="1" ht="27" customHeight="1" thickBot="1">
      <c r="A38" s="306" t="s">
        <v>670</v>
      </c>
      <c r="B38" s="256" t="s">
        <v>669</v>
      </c>
      <c r="C38" s="567" t="s">
        <v>636</v>
      </c>
      <c r="D38" s="568"/>
      <c r="E38" s="568"/>
      <c r="F38" s="590">
        <f>F39+F40+F41</f>
        <v>8300000</v>
      </c>
      <c r="G38" s="279"/>
      <c r="H38" s="279"/>
      <c r="I38" s="570"/>
      <c r="J38" s="279"/>
      <c r="K38" s="279"/>
      <c r="L38" s="569"/>
      <c r="N38" s="587"/>
    </row>
    <row r="39" spans="1:14" s="566" customFormat="1" ht="27" thickBot="1">
      <c r="A39" s="306"/>
      <c r="B39" s="431" t="s">
        <v>677</v>
      </c>
      <c r="C39" s="567" t="s">
        <v>636</v>
      </c>
      <c r="D39" s="568"/>
      <c r="E39" s="568"/>
      <c r="F39" s="569">
        <v>3900000</v>
      </c>
      <c r="G39" s="279"/>
      <c r="H39" s="279"/>
      <c r="I39" s="570"/>
      <c r="J39" s="279"/>
      <c r="K39" s="279"/>
      <c r="L39" s="569"/>
      <c r="N39" s="587"/>
    </row>
    <row r="40" spans="1:14" s="565" customFormat="1" ht="27" thickBot="1">
      <c r="A40" s="306"/>
      <c r="B40" s="256" t="s">
        <v>640</v>
      </c>
      <c r="C40" s="567" t="s">
        <v>636</v>
      </c>
      <c r="D40" s="568"/>
      <c r="E40" s="568"/>
      <c r="F40" s="569">
        <v>3700000</v>
      </c>
      <c r="G40" s="279"/>
      <c r="H40" s="279"/>
      <c r="I40" s="570"/>
      <c r="J40" s="279"/>
      <c r="K40" s="279"/>
      <c r="L40" s="569"/>
      <c r="N40" s="571"/>
    </row>
    <row r="41" spans="1:14" s="565" customFormat="1" ht="18.75" customHeight="1" thickBot="1">
      <c r="A41" s="306"/>
      <c r="B41" s="256" t="s">
        <v>834</v>
      </c>
      <c r="C41" s="567" t="s">
        <v>636</v>
      </c>
      <c r="D41" s="568"/>
      <c r="E41" s="568"/>
      <c r="F41" s="569">
        <v>700000</v>
      </c>
      <c r="G41" s="279"/>
      <c r="H41" s="279"/>
      <c r="I41" s="570"/>
      <c r="J41" s="279"/>
      <c r="K41" s="279"/>
      <c r="L41" s="569"/>
      <c r="N41" s="571"/>
    </row>
    <row r="42" spans="1:14" s="566" customFormat="1" ht="27" thickBot="1">
      <c r="A42" s="306" t="s">
        <v>671</v>
      </c>
      <c r="B42" s="314" t="s">
        <v>672</v>
      </c>
      <c r="C42" s="567" t="s">
        <v>636</v>
      </c>
      <c r="D42" s="568"/>
      <c r="E42" s="568"/>
      <c r="F42" s="569">
        <f>F44</f>
        <v>0</v>
      </c>
      <c r="G42" s="279"/>
      <c r="H42" s="279"/>
      <c r="I42" s="570"/>
      <c r="J42" s="279"/>
      <c r="K42" s="279"/>
      <c r="L42" s="569"/>
      <c r="N42" s="587"/>
    </row>
    <row r="43" spans="1:14" s="565" customFormat="1" ht="13.5" thickBot="1">
      <c r="A43" s="306"/>
      <c r="B43" s="279" t="s">
        <v>673</v>
      </c>
      <c r="C43" s="567" t="s">
        <v>636</v>
      </c>
      <c r="D43" s="568"/>
      <c r="E43" s="568"/>
      <c r="F43" s="569">
        <v>150000</v>
      </c>
      <c r="G43" s="279"/>
      <c r="H43" s="279"/>
      <c r="I43" s="570"/>
      <c r="J43" s="279"/>
      <c r="K43" s="279"/>
      <c r="L43" s="569"/>
      <c r="N43" s="571"/>
    </row>
    <row r="44" spans="1:14" s="565" customFormat="1" ht="13.5" thickBot="1">
      <c r="A44" s="306"/>
      <c r="B44" s="279" t="s">
        <v>678</v>
      </c>
      <c r="C44" s="567" t="s">
        <v>636</v>
      </c>
      <c r="D44" s="568"/>
      <c r="E44" s="568"/>
      <c r="F44" s="590"/>
      <c r="G44" s="279"/>
      <c r="H44" s="279"/>
      <c r="I44" s="570"/>
      <c r="J44" s="279"/>
      <c r="K44" s="279"/>
      <c r="L44" s="569"/>
      <c r="N44" s="571"/>
    </row>
    <row r="45" spans="1:14" s="565" customFormat="1" ht="27" thickBot="1">
      <c r="A45" s="313" t="s">
        <v>679</v>
      </c>
      <c r="B45" s="314" t="s">
        <v>622</v>
      </c>
      <c r="C45" s="567" t="s">
        <v>636</v>
      </c>
      <c r="D45" s="568"/>
      <c r="E45" s="568"/>
      <c r="F45" s="590">
        <f>F46+F48+F49+F50+F51</f>
        <v>651000</v>
      </c>
      <c r="G45" s="279"/>
      <c r="H45" s="279"/>
      <c r="I45" s="570"/>
      <c r="J45" s="279"/>
      <c r="K45" s="279"/>
      <c r="L45" s="569"/>
      <c r="N45" s="571"/>
    </row>
    <row r="46" spans="1:14" s="565" customFormat="1" ht="27" thickBot="1">
      <c r="A46" s="306" t="s">
        <v>676</v>
      </c>
      <c r="B46" s="256" t="s">
        <v>657</v>
      </c>
      <c r="C46" s="567" t="s">
        <v>636</v>
      </c>
      <c r="D46" s="568"/>
      <c r="E46" s="568"/>
      <c r="F46" s="569">
        <f>F47</f>
        <v>50000</v>
      </c>
      <c r="G46" s="279"/>
      <c r="H46" s="279"/>
      <c r="I46" s="570"/>
      <c r="J46" s="279"/>
      <c r="K46" s="279"/>
      <c r="L46" s="569"/>
      <c r="N46" s="571"/>
    </row>
    <row r="47" spans="1:14" s="565" customFormat="1" ht="56.25" customHeight="1" thickBot="1">
      <c r="A47" s="306"/>
      <c r="B47" s="256" t="s">
        <v>832</v>
      </c>
      <c r="C47" s="567" t="s">
        <v>636</v>
      </c>
      <c r="D47" s="568"/>
      <c r="E47" s="568"/>
      <c r="F47" s="569">
        <v>50000</v>
      </c>
      <c r="G47" s="279"/>
      <c r="H47" s="279"/>
      <c r="I47" s="570"/>
      <c r="J47" s="279"/>
      <c r="K47" s="279"/>
      <c r="L47" s="569"/>
      <c r="N47" s="571"/>
    </row>
    <row r="48" spans="1:14" s="565" customFormat="1" ht="13.5" thickBot="1">
      <c r="A48" s="306" t="s">
        <v>658</v>
      </c>
      <c r="B48" s="279" t="s">
        <v>659</v>
      </c>
      <c r="C48" s="567" t="s">
        <v>636</v>
      </c>
      <c r="D48" s="568"/>
      <c r="E48" s="568"/>
      <c r="F48" s="569">
        <v>500000</v>
      </c>
      <c r="G48" s="279"/>
      <c r="H48" s="279"/>
      <c r="I48" s="570"/>
      <c r="J48" s="279"/>
      <c r="K48" s="279"/>
      <c r="L48" s="569"/>
      <c r="N48" s="571"/>
    </row>
    <row r="49" spans="1:14" s="565" customFormat="1" ht="29.25" customHeight="1" thickBot="1">
      <c r="A49" s="306" t="s">
        <v>666</v>
      </c>
      <c r="B49" s="256" t="s">
        <v>833</v>
      </c>
      <c r="C49" s="567" t="s">
        <v>636</v>
      </c>
      <c r="D49" s="568"/>
      <c r="E49" s="568"/>
      <c r="F49" s="569"/>
      <c r="G49" s="279"/>
      <c r="H49" s="279"/>
      <c r="I49" s="570"/>
      <c r="J49" s="279"/>
      <c r="K49" s="279"/>
      <c r="L49" s="569"/>
      <c r="N49" s="571"/>
    </row>
    <row r="50" spans="1:14" s="565" customFormat="1" ht="60.75" customHeight="1" thickBot="1">
      <c r="A50" s="306" t="s">
        <v>670</v>
      </c>
      <c r="B50" s="256" t="s">
        <v>835</v>
      </c>
      <c r="C50" s="567" t="s">
        <v>636</v>
      </c>
      <c r="D50" s="568"/>
      <c r="E50" s="568"/>
      <c r="F50" s="569"/>
      <c r="G50" s="279"/>
      <c r="H50" s="279"/>
      <c r="I50" s="570"/>
      <c r="J50" s="279"/>
      <c r="K50" s="279"/>
      <c r="L50" s="569"/>
      <c r="N50" s="571"/>
    </row>
    <row r="51" spans="1:14" s="565" customFormat="1" ht="32.25" customHeight="1" thickBot="1">
      <c r="A51" s="306" t="s">
        <v>671</v>
      </c>
      <c r="B51" s="256" t="s">
        <v>880</v>
      </c>
      <c r="C51" s="567" t="s">
        <v>636</v>
      </c>
      <c r="D51" s="568"/>
      <c r="E51" s="568"/>
      <c r="F51" s="569">
        <v>101000</v>
      </c>
      <c r="G51" s="279"/>
      <c r="H51" s="279"/>
      <c r="I51" s="570"/>
      <c r="J51" s="279"/>
      <c r="K51" s="279"/>
      <c r="L51" s="569"/>
      <c r="N51" s="571"/>
    </row>
    <row r="52" spans="1:14" s="565" customFormat="1" ht="19.5" customHeight="1" thickBot="1">
      <c r="A52" s="313" t="s">
        <v>793</v>
      </c>
      <c r="B52" s="312"/>
      <c r="C52" s="586"/>
      <c r="D52" s="568"/>
      <c r="E52" s="568"/>
      <c r="F52" s="569"/>
      <c r="G52" s="279"/>
      <c r="H52" s="279"/>
      <c r="I52" s="570"/>
      <c r="J52" s="279"/>
      <c r="K52" s="279"/>
      <c r="L52" s="569"/>
      <c r="N52" s="571"/>
    </row>
    <row r="53" spans="1:14" s="565" customFormat="1" ht="15" customHeight="1" thickBot="1">
      <c r="A53" s="306"/>
      <c r="B53" s="431"/>
      <c r="C53" s="591"/>
      <c r="D53" s="568"/>
      <c r="E53" s="568"/>
      <c r="F53" s="569"/>
      <c r="G53" s="279"/>
      <c r="H53" s="279"/>
      <c r="I53" s="570"/>
      <c r="J53" s="279"/>
      <c r="K53" s="279"/>
      <c r="L53" s="569"/>
      <c r="N53" s="571"/>
    </row>
    <row r="54" spans="1:12" ht="13.5" thickBot="1">
      <c r="A54" s="767" t="s">
        <v>680</v>
      </c>
      <c r="B54" s="768"/>
      <c r="C54" s="304"/>
      <c r="D54" s="269"/>
      <c r="E54" s="269"/>
      <c r="F54" s="438"/>
      <c r="G54" s="279"/>
      <c r="H54" s="309"/>
      <c r="I54" s="310"/>
      <c r="J54" s="279"/>
      <c r="K54" s="309"/>
      <c r="L54" s="438"/>
    </row>
    <row r="57" spans="1:12" ht="13.5">
      <c r="A57" s="469" t="s">
        <v>836</v>
      </c>
      <c r="D57" s="145"/>
      <c r="E57" s="315" t="s">
        <v>762</v>
      </c>
      <c r="F57" s="439"/>
      <c r="G57" s="316"/>
      <c r="H57" s="316"/>
      <c r="I57" s="315"/>
      <c r="L57" s="439"/>
    </row>
    <row r="58" spans="1:4" ht="13.5">
      <c r="A58" s="469" t="s">
        <v>837</v>
      </c>
      <c r="D58" s="234" t="s">
        <v>546</v>
      </c>
    </row>
    <row r="61" spans="1:12" ht="13.5">
      <c r="A61" s="469" t="s">
        <v>838</v>
      </c>
      <c r="D61" s="145"/>
      <c r="E61" s="323" t="s">
        <v>701</v>
      </c>
      <c r="G61" s="316"/>
      <c r="H61" s="316"/>
      <c r="I61" s="315"/>
      <c r="L61" s="439"/>
    </row>
    <row r="62" spans="1:4" ht="13.5">
      <c r="A62" s="469" t="s">
        <v>837</v>
      </c>
      <c r="D62" s="234" t="s">
        <v>546</v>
      </c>
    </row>
    <row r="63" ht="12.75">
      <c r="A63" s="308" t="s">
        <v>839</v>
      </c>
    </row>
    <row r="71" ht="12.75">
      <c r="I71" s="297">
        <f>'Прилож 7(340)'!F57609</f>
        <v>0</v>
      </c>
    </row>
  </sheetData>
  <sheetProtection/>
  <mergeCells count="10">
    <mergeCell ref="A54:B54"/>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7">
      <selection activeCell="E19" sqref="E19"/>
    </sheetView>
  </sheetViews>
  <sheetFormatPr defaultColWidth="9.00390625" defaultRowHeight="12.75"/>
  <cols>
    <col min="1" max="1" width="27.375" style="0" customWidth="1"/>
    <col min="2" max="4" width="12.50390625" style="0" customWidth="1"/>
    <col min="5" max="5" width="12.50390625" style="273" customWidth="1"/>
    <col min="6" max="13" width="12.50390625" style="0" customWidth="1"/>
  </cols>
  <sheetData>
    <row r="1" ht="13.5">
      <c r="J1" s="204" t="s">
        <v>569</v>
      </c>
    </row>
    <row r="3" ht="13.5">
      <c r="J3" s="204" t="s">
        <v>439</v>
      </c>
    </row>
    <row r="4" ht="13.5">
      <c r="J4" s="204" t="s">
        <v>440</v>
      </c>
    </row>
    <row r="5" ht="13.5">
      <c r="J5" s="204" t="s">
        <v>457</v>
      </c>
    </row>
    <row r="6" ht="13.5">
      <c r="J6" s="204" t="s">
        <v>458</v>
      </c>
    </row>
    <row r="7" ht="13.5">
      <c r="J7" s="204" t="s">
        <v>559</v>
      </c>
    </row>
    <row r="8" ht="13.5">
      <c r="J8" s="204" t="s">
        <v>460</v>
      </c>
    </row>
    <row r="11" spans="1:13" ht="15" customHeight="1">
      <c r="A11" s="754" t="s">
        <v>570</v>
      </c>
      <c r="B11" s="754"/>
      <c r="C11" s="754"/>
      <c r="D11" s="754"/>
      <c r="E11" s="754"/>
      <c r="F11" s="754"/>
      <c r="G11" s="754"/>
      <c r="H11" s="754"/>
      <c r="I11" s="754"/>
      <c r="J11" s="754"/>
      <c r="K11" s="754"/>
      <c r="L11" s="754"/>
      <c r="M11" s="754"/>
    </row>
    <row r="12" spans="1:13" ht="13.5">
      <c r="A12" s="782" t="s">
        <v>639</v>
      </c>
      <c r="B12" s="782"/>
      <c r="C12" s="782"/>
      <c r="D12" s="782"/>
      <c r="E12" s="782"/>
      <c r="F12" s="782"/>
      <c r="G12" s="782"/>
      <c r="H12" s="782"/>
      <c r="I12" s="782"/>
      <c r="J12" s="782"/>
      <c r="K12" s="782"/>
      <c r="L12" s="782"/>
      <c r="M12" s="782"/>
    </row>
    <row r="13" spans="1:13" ht="13.5">
      <c r="A13" s="783" t="s">
        <v>438</v>
      </c>
      <c r="B13" s="783"/>
      <c r="C13" s="783"/>
      <c r="D13" s="783"/>
      <c r="E13" s="783"/>
      <c r="F13" s="783"/>
      <c r="G13" s="783"/>
      <c r="H13" s="783"/>
      <c r="I13" s="783"/>
      <c r="J13" s="783"/>
      <c r="K13" s="783"/>
      <c r="L13" s="783"/>
      <c r="M13" s="783"/>
    </row>
    <row r="14" ht="13.5" thickBot="1">
      <c r="A14" s="308"/>
    </row>
    <row r="15" spans="1:13" ht="13.5" thickBot="1">
      <c r="A15" s="778" t="s">
        <v>561</v>
      </c>
      <c r="B15" s="775" t="s">
        <v>829</v>
      </c>
      <c r="C15" s="780"/>
      <c r="D15" s="780"/>
      <c r="E15" s="781"/>
      <c r="F15" s="775" t="s">
        <v>651</v>
      </c>
      <c r="G15" s="780"/>
      <c r="H15" s="780"/>
      <c r="I15" s="781"/>
      <c r="J15" s="775" t="s">
        <v>840</v>
      </c>
      <c r="K15" s="780"/>
      <c r="L15" s="780"/>
      <c r="M15" s="781"/>
    </row>
    <row r="16" spans="1:13" ht="66" thickBot="1">
      <c r="A16" s="779"/>
      <c r="B16" s="239" t="s">
        <v>571</v>
      </c>
      <c r="C16" s="247" t="s">
        <v>572</v>
      </c>
      <c r="D16" s="239" t="s">
        <v>573</v>
      </c>
      <c r="E16" s="260" t="s">
        <v>465</v>
      </c>
      <c r="F16" s="239" t="s">
        <v>571</v>
      </c>
      <c r="G16" s="239" t="s">
        <v>574</v>
      </c>
      <c r="H16" s="239" t="s">
        <v>573</v>
      </c>
      <c r="I16" s="244" t="s">
        <v>465</v>
      </c>
      <c r="J16" s="244" t="s">
        <v>575</v>
      </c>
      <c r="K16" s="239" t="s">
        <v>572</v>
      </c>
      <c r="L16" s="239" t="s">
        <v>573</v>
      </c>
      <c r="M16" s="244" t="s">
        <v>465</v>
      </c>
    </row>
    <row r="17" spans="1:13" s="264" customFormat="1" ht="27.75" thickBot="1">
      <c r="A17" s="470" t="s">
        <v>842</v>
      </c>
      <c r="B17" s="251"/>
      <c r="C17" s="251"/>
      <c r="D17" s="251"/>
      <c r="E17" s="266">
        <f>E18</f>
        <v>3900</v>
      </c>
      <c r="F17" s="251"/>
      <c r="G17" s="251"/>
      <c r="H17" s="251"/>
      <c r="I17" s="251"/>
      <c r="J17" s="251"/>
      <c r="K17" s="251"/>
      <c r="L17" s="251"/>
      <c r="M17" s="251"/>
    </row>
    <row r="18" spans="1:13" ht="54" customHeight="1" thickBot="1">
      <c r="A18" s="255" t="s">
        <v>841</v>
      </c>
      <c r="B18" s="251"/>
      <c r="C18" s="251"/>
      <c r="D18" s="251"/>
      <c r="E18" s="266">
        <f>10000-6100</f>
        <v>3900</v>
      </c>
      <c r="F18" s="251"/>
      <c r="G18" s="251"/>
      <c r="H18" s="251"/>
      <c r="I18" s="251"/>
      <c r="J18" s="251"/>
      <c r="K18" s="251"/>
      <c r="L18" s="251"/>
      <c r="M18" s="251"/>
    </row>
    <row r="19" spans="1:13" ht="33" customHeight="1" thickBot="1">
      <c r="A19" s="243" t="s">
        <v>576</v>
      </c>
      <c r="B19" s="251"/>
      <c r="C19" s="251"/>
      <c r="D19" s="251"/>
      <c r="E19" s="266"/>
      <c r="F19" s="251"/>
      <c r="G19" s="251"/>
      <c r="H19" s="251"/>
      <c r="I19" s="251"/>
      <c r="J19" s="251"/>
      <c r="K19" s="251"/>
      <c r="L19" s="251"/>
      <c r="M19" s="251"/>
    </row>
    <row r="20" spans="1:13" ht="48.75" customHeight="1" thickBot="1">
      <c r="A20" s="256" t="s">
        <v>578</v>
      </c>
      <c r="B20" s="251"/>
      <c r="C20" s="251"/>
      <c r="D20" s="251"/>
      <c r="E20" s="266"/>
      <c r="F20" s="251"/>
      <c r="G20" s="251"/>
      <c r="H20" s="251"/>
      <c r="I20" s="251"/>
      <c r="J20" s="251"/>
      <c r="K20" s="251"/>
      <c r="L20" s="251"/>
      <c r="M20" s="251"/>
    </row>
    <row r="21" spans="1:13" ht="13.5" thickBot="1">
      <c r="A21" s="241" t="s">
        <v>189</v>
      </c>
      <c r="B21" s="251"/>
      <c r="C21" s="251"/>
      <c r="D21" s="251"/>
      <c r="E21" s="266"/>
      <c r="F21" s="251"/>
      <c r="G21" s="251"/>
      <c r="H21" s="251"/>
      <c r="I21" s="251"/>
      <c r="J21" s="251"/>
      <c r="K21" s="251"/>
      <c r="L21" s="251"/>
      <c r="M21" s="251"/>
    </row>
    <row r="22" spans="1:13" ht="14.25" thickBot="1">
      <c r="A22" s="471" t="s">
        <v>843</v>
      </c>
      <c r="B22" s="251"/>
      <c r="C22" s="251"/>
      <c r="D22" s="251"/>
      <c r="E22" s="266">
        <f>E23+E24+E25</f>
        <v>525000</v>
      </c>
      <c r="F22" s="251"/>
      <c r="G22" s="251"/>
      <c r="H22" s="251"/>
      <c r="I22" s="251"/>
      <c r="J22" s="251"/>
      <c r="K22" s="251"/>
      <c r="L22" s="251"/>
      <c r="M22" s="251"/>
    </row>
    <row r="23" spans="1:13" ht="66" thickBot="1">
      <c r="A23" s="255" t="s">
        <v>841</v>
      </c>
      <c r="B23" s="251"/>
      <c r="C23" s="251"/>
      <c r="D23" s="251"/>
      <c r="E23" s="266">
        <v>400000</v>
      </c>
      <c r="F23" s="251"/>
      <c r="G23" s="251"/>
      <c r="H23" s="251"/>
      <c r="I23" s="251"/>
      <c r="J23" s="251"/>
      <c r="K23" s="251"/>
      <c r="L23" s="251"/>
      <c r="M23" s="251"/>
    </row>
    <row r="24" spans="1:13" ht="27" thickBot="1">
      <c r="A24" s="243" t="s">
        <v>576</v>
      </c>
      <c r="B24" s="251"/>
      <c r="C24" s="251"/>
      <c r="D24" s="251"/>
      <c r="E24" s="266">
        <v>25000</v>
      </c>
      <c r="F24" s="251"/>
      <c r="G24" s="251"/>
      <c r="H24" s="251"/>
      <c r="I24" s="251"/>
      <c r="J24" s="251"/>
      <c r="K24" s="251"/>
      <c r="L24" s="251"/>
      <c r="M24" s="251"/>
    </row>
    <row r="25" spans="1:13" ht="53.25" thickBot="1">
      <c r="A25" s="256" t="s">
        <v>578</v>
      </c>
      <c r="B25" s="251"/>
      <c r="C25" s="251"/>
      <c r="D25" s="251"/>
      <c r="E25" s="266">
        <v>100000</v>
      </c>
      <c r="F25" s="251"/>
      <c r="G25" s="251"/>
      <c r="H25" s="251"/>
      <c r="I25" s="251"/>
      <c r="J25" s="251"/>
      <c r="K25" s="251"/>
      <c r="L25" s="251"/>
      <c r="M25" s="251"/>
    </row>
    <row r="26" spans="1:13" ht="13.5" thickBot="1">
      <c r="A26" s="241" t="s">
        <v>189</v>
      </c>
      <c r="B26" s="251"/>
      <c r="C26" s="251"/>
      <c r="D26" s="251"/>
      <c r="E26" s="266"/>
      <c r="F26" s="251"/>
      <c r="G26" s="251"/>
      <c r="H26" s="251"/>
      <c r="I26" s="251"/>
      <c r="J26" s="251"/>
      <c r="K26" s="251"/>
      <c r="L26" s="251"/>
      <c r="M26" s="251"/>
    </row>
    <row r="27" spans="1:13" ht="42" thickBot="1">
      <c r="A27" s="470" t="s">
        <v>844</v>
      </c>
      <c r="B27" s="251"/>
      <c r="C27" s="251"/>
      <c r="D27" s="251"/>
      <c r="E27" s="266"/>
      <c r="F27" s="251"/>
      <c r="G27" s="251"/>
      <c r="H27" s="251"/>
      <c r="I27" s="251"/>
      <c r="J27" s="251"/>
      <c r="K27" s="251"/>
      <c r="L27" s="251"/>
      <c r="M27" s="251"/>
    </row>
    <row r="28" spans="1:13" ht="66" thickBot="1">
      <c r="A28" s="255" t="s">
        <v>841</v>
      </c>
      <c r="B28" s="251"/>
      <c r="C28" s="251"/>
      <c r="D28" s="251"/>
      <c r="E28" s="266"/>
      <c r="F28" s="251"/>
      <c r="G28" s="251"/>
      <c r="H28" s="251"/>
      <c r="I28" s="251"/>
      <c r="J28" s="251"/>
      <c r="K28" s="251"/>
      <c r="L28" s="251"/>
      <c r="M28" s="251"/>
    </row>
    <row r="29" spans="1:13" ht="27" thickBot="1">
      <c r="A29" s="243" t="s">
        <v>576</v>
      </c>
      <c r="B29" s="251"/>
      <c r="C29" s="251"/>
      <c r="D29" s="251"/>
      <c r="E29" s="266"/>
      <c r="F29" s="251"/>
      <c r="G29" s="251"/>
      <c r="H29" s="251"/>
      <c r="I29" s="251"/>
      <c r="J29" s="251"/>
      <c r="K29" s="251"/>
      <c r="L29" s="251"/>
      <c r="M29" s="251"/>
    </row>
    <row r="30" spans="1:13" ht="54" customHeight="1" thickBot="1">
      <c r="A30" s="256" t="s">
        <v>578</v>
      </c>
      <c r="B30" s="251"/>
      <c r="C30" s="251"/>
      <c r="D30" s="251"/>
      <c r="E30" s="266"/>
      <c r="F30" s="251"/>
      <c r="G30" s="251"/>
      <c r="H30" s="251"/>
      <c r="I30" s="251"/>
      <c r="J30" s="251"/>
      <c r="K30" s="251"/>
      <c r="L30" s="251"/>
      <c r="M30" s="251"/>
    </row>
    <row r="31" spans="1:13" ht="13.5" thickBot="1">
      <c r="A31" s="241" t="s">
        <v>189</v>
      </c>
      <c r="B31" s="241"/>
      <c r="C31" s="241"/>
      <c r="D31" s="241"/>
      <c r="E31" s="261"/>
      <c r="F31" s="241"/>
      <c r="G31" s="241"/>
      <c r="H31" s="241"/>
      <c r="I31" s="241"/>
      <c r="J31" s="241"/>
      <c r="K31" s="241"/>
      <c r="L31" s="241"/>
      <c r="M31" s="241"/>
    </row>
    <row r="32" spans="1:13" ht="13.5" thickBot="1">
      <c r="A32" s="254" t="s">
        <v>577</v>
      </c>
      <c r="B32" s="241"/>
      <c r="C32" s="241"/>
      <c r="D32" s="241"/>
      <c r="E32" s="261"/>
      <c r="F32" s="241"/>
      <c r="G32" s="241"/>
      <c r="H32" s="241"/>
      <c r="I32" s="241"/>
      <c r="J32" s="241"/>
      <c r="K32" s="241"/>
      <c r="L32" s="241"/>
      <c r="M32" s="241"/>
    </row>
    <row r="35" spans="1:9" s="220" customFormat="1" ht="13.5">
      <c r="A35" s="219" t="s">
        <v>681</v>
      </c>
      <c r="D35" s="316"/>
      <c r="E35" s="297"/>
      <c r="F35" s="315" t="s">
        <v>762</v>
      </c>
      <c r="G35" s="316"/>
      <c r="H35" s="316"/>
      <c r="I35" s="316"/>
    </row>
    <row r="36" spans="1:4" ht="13.5">
      <c r="A36" s="204" t="s">
        <v>433</v>
      </c>
      <c r="D36" s="221" t="s">
        <v>546</v>
      </c>
    </row>
    <row r="39" spans="1:9" ht="13.5">
      <c r="A39" s="204" t="s">
        <v>434</v>
      </c>
      <c r="D39" s="214"/>
      <c r="F39" s="323" t="s">
        <v>701</v>
      </c>
      <c r="G39" s="214"/>
      <c r="H39" s="214"/>
      <c r="I39" s="214"/>
    </row>
    <row r="40" spans="1:4" ht="13.5">
      <c r="A40" s="204" t="s">
        <v>433</v>
      </c>
      <c r="D40" s="221" t="s">
        <v>546</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39"/>
  <sheetViews>
    <sheetView zoomScalePageLayoutView="0" workbookViewId="0" topLeftCell="A13">
      <selection activeCell="F18" sqref="F18"/>
    </sheetView>
  </sheetViews>
  <sheetFormatPr defaultColWidth="9.00390625" defaultRowHeight="12.75"/>
  <cols>
    <col min="2" max="2" width="26.875" style="0" customWidth="1"/>
    <col min="3" max="3" width="9.875" style="0" customWidth="1"/>
    <col min="4" max="4" width="11.625" style="263" customWidth="1"/>
    <col min="5" max="5" width="12.50390625" style="263" customWidth="1"/>
    <col min="6" max="6" width="18.125" style="273"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3" max="15" width="11.625" style="0" bestFit="1" customWidth="1"/>
  </cols>
  <sheetData>
    <row r="1" ht="13.5">
      <c r="I1" s="204" t="s">
        <v>579</v>
      </c>
    </row>
    <row r="3" ht="13.5">
      <c r="I3" s="204" t="s">
        <v>439</v>
      </c>
    </row>
    <row r="4" ht="13.5">
      <c r="I4" s="204" t="s">
        <v>440</v>
      </c>
    </row>
    <row r="5" ht="13.5">
      <c r="I5" s="204" t="s">
        <v>457</v>
      </c>
    </row>
    <row r="6" ht="13.5">
      <c r="I6" s="204" t="s">
        <v>580</v>
      </c>
    </row>
    <row r="7" ht="13.5">
      <c r="I7" s="204" t="s">
        <v>581</v>
      </c>
    </row>
    <row r="8" ht="13.5">
      <c r="I8" s="204" t="s">
        <v>582</v>
      </c>
    </row>
    <row r="9" ht="12.75">
      <c r="L9" s="321"/>
    </row>
    <row r="10" spans="1:12" ht="15">
      <c r="A10" s="754" t="s">
        <v>589</v>
      </c>
      <c r="B10" s="754"/>
      <c r="C10" s="754"/>
      <c r="D10" s="754"/>
      <c r="E10" s="754"/>
      <c r="F10" s="754"/>
      <c r="G10" s="754"/>
      <c r="H10" s="754"/>
      <c r="I10" s="754"/>
      <c r="J10" s="754"/>
      <c r="K10" s="754"/>
      <c r="L10" s="754"/>
    </row>
    <row r="11" spans="1:12" s="220" customFormat="1" ht="15">
      <c r="A11" s="770" t="s">
        <v>639</v>
      </c>
      <c r="B11" s="770"/>
      <c r="C11" s="770"/>
      <c r="D11" s="770"/>
      <c r="E11" s="770"/>
      <c r="F11" s="770"/>
      <c r="G11" s="770"/>
      <c r="H11" s="770"/>
      <c r="I11" s="770"/>
      <c r="J11" s="770"/>
      <c r="K11" s="770"/>
      <c r="L11" s="770"/>
    </row>
    <row r="12" spans="1:12" ht="12.75">
      <c r="A12" s="783" t="s">
        <v>583</v>
      </c>
      <c r="B12" s="783"/>
      <c r="C12" s="783"/>
      <c r="D12" s="783"/>
      <c r="E12" s="783"/>
      <c r="F12" s="783"/>
      <c r="G12" s="783"/>
      <c r="H12" s="783"/>
      <c r="I12" s="783"/>
      <c r="J12" s="783"/>
      <c r="K12" s="783"/>
      <c r="L12" s="783"/>
    </row>
    <row r="13" ht="15.75" thickBot="1">
      <c r="B13" s="472" t="s">
        <v>845</v>
      </c>
    </row>
    <row r="14" spans="1:12" ht="13.5" thickBot="1">
      <c r="A14" s="756" t="s">
        <v>461</v>
      </c>
      <c r="B14" s="747" t="s">
        <v>584</v>
      </c>
      <c r="C14" s="756" t="s">
        <v>442</v>
      </c>
      <c r="D14" s="775" t="s">
        <v>829</v>
      </c>
      <c r="E14" s="786"/>
      <c r="F14" s="787"/>
      <c r="G14" s="775" t="s">
        <v>651</v>
      </c>
      <c r="H14" s="786"/>
      <c r="I14" s="787"/>
      <c r="J14" s="775" t="s">
        <v>840</v>
      </c>
      <c r="K14" s="786"/>
      <c r="L14" s="787"/>
    </row>
    <row r="15" spans="1:12" ht="39.75" thickBot="1">
      <c r="A15" s="757"/>
      <c r="B15" s="748"/>
      <c r="C15" s="757"/>
      <c r="D15" s="207" t="s">
        <v>585</v>
      </c>
      <c r="E15" s="207" t="s">
        <v>586</v>
      </c>
      <c r="F15" s="272" t="s">
        <v>465</v>
      </c>
      <c r="G15" s="207" t="s">
        <v>585</v>
      </c>
      <c r="H15" s="207" t="s">
        <v>586</v>
      </c>
      <c r="I15" s="207" t="s">
        <v>465</v>
      </c>
      <c r="J15" s="207" t="s">
        <v>585</v>
      </c>
      <c r="K15" s="216" t="s">
        <v>586</v>
      </c>
      <c r="L15" s="208" t="s">
        <v>587</v>
      </c>
    </row>
    <row r="16" spans="1:12" s="264" customFormat="1" ht="27" thickBot="1">
      <c r="A16" s="249" t="s">
        <v>563</v>
      </c>
      <c r="B16" s="237" t="s">
        <v>564</v>
      </c>
      <c r="C16" s="252"/>
      <c r="D16" s="265"/>
      <c r="E16" s="265"/>
      <c r="F16" s="266">
        <f>F17+F18+F19+F20+F21+F22</f>
        <v>176748</v>
      </c>
      <c r="G16" s="252"/>
      <c r="H16" s="252"/>
      <c r="I16" s="266"/>
      <c r="J16" s="252"/>
      <c r="K16" s="251"/>
      <c r="L16" s="266" t="s">
        <v>685</v>
      </c>
    </row>
    <row r="17" spans="1:12" ht="27" thickBot="1">
      <c r="A17" s="212"/>
      <c r="B17" s="255" t="s">
        <v>641</v>
      </c>
      <c r="C17" s="270" t="s">
        <v>636</v>
      </c>
      <c r="D17" s="265"/>
      <c r="E17" s="265"/>
      <c r="F17" s="266">
        <v>53024.4</v>
      </c>
      <c r="G17" s="252"/>
      <c r="H17" s="252"/>
      <c r="I17" s="266"/>
      <c r="J17" s="252"/>
      <c r="K17" s="251"/>
      <c r="L17" s="266" t="s">
        <v>685</v>
      </c>
    </row>
    <row r="18" spans="1:12" ht="27" thickBot="1">
      <c r="A18" s="212"/>
      <c r="B18" s="255" t="s">
        <v>641</v>
      </c>
      <c r="C18" s="270" t="s">
        <v>637</v>
      </c>
      <c r="D18" s="265"/>
      <c r="E18" s="265"/>
      <c r="F18" s="266"/>
      <c r="G18" s="252"/>
      <c r="H18" s="252"/>
      <c r="I18" s="266"/>
      <c r="J18" s="252"/>
      <c r="K18" s="251"/>
      <c r="L18" s="266" t="s">
        <v>685</v>
      </c>
    </row>
    <row r="19" spans="1:12" ht="39.75" thickBot="1">
      <c r="A19" s="212"/>
      <c r="B19" s="255" t="s">
        <v>642</v>
      </c>
      <c r="C19" s="270" t="s">
        <v>636</v>
      </c>
      <c r="D19" s="265" t="s">
        <v>942</v>
      </c>
      <c r="E19" s="265"/>
      <c r="F19" s="266">
        <v>44187</v>
      </c>
      <c r="G19" s="252"/>
      <c r="H19" s="252"/>
      <c r="I19" s="266"/>
      <c r="J19" s="252"/>
      <c r="K19" s="251"/>
      <c r="L19" s="266" t="s">
        <v>685</v>
      </c>
    </row>
    <row r="20" spans="1:12" ht="39.75" thickBot="1">
      <c r="A20" s="212"/>
      <c r="B20" s="255" t="s">
        <v>642</v>
      </c>
      <c r="C20" s="270" t="s">
        <v>637</v>
      </c>
      <c r="D20" s="265"/>
      <c r="E20" s="265"/>
      <c r="F20" s="266"/>
      <c r="G20" s="252"/>
      <c r="H20" s="252"/>
      <c r="I20" s="266"/>
      <c r="J20" s="252"/>
      <c r="K20" s="251"/>
      <c r="L20" s="266" t="s">
        <v>685</v>
      </c>
    </row>
    <row r="21" spans="1:12" ht="21" customHeight="1" thickBot="1">
      <c r="A21" s="212"/>
      <c r="B21" s="246" t="s">
        <v>980</v>
      </c>
      <c r="C21" s="270" t="s">
        <v>636</v>
      </c>
      <c r="D21" s="265"/>
      <c r="E21" s="265"/>
      <c r="F21" s="266">
        <v>79536.6</v>
      </c>
      <c r="G21" s="252"/>
      <c r="H21" s="252"/>
      <c r="I21" s="266"/>
      <c r="J21" s="252"/>
      <c r="K21" s="251"/>
      <c r="L21" s="266" t="s">
        <v>685</v>
      </c>
    </row>
    <row r="22" spans="1:12" ht="23.25" customHeight="1" thickBot="1">
      <c r="A22" s="212"/>
      <c r="B22" s="218" t="s">
        <v>588</v>
      </c>
      <c r="C22" s="270" t="s">
        <v>637</v>
      </c>
      <c r="D22" s="265"/>
      <c r="E22" s="265"/>
      <c r="F22" s="266"/>
      <c r="G22" s="252"/>
      <c r="H22" s="252"/>
      <c r="I22" s="266"/>
      <c r="J22" s="252"/>
      <c r="K22" s="251"/>
      <c r="L22" s="266" t="s">
        <v>685</v>
      </c>
    </row>
    <row r="23" spans="1:13" s="264" customFormat="1" ht="13.5" thickBot="1">
      <c r="A23" s="250" t="s">
        <v>565</v>
      </c>
      <c r="B23" s="251" t="s">
        <v>566</v>
      </c>
      <c r="C23" s="275" t="s">
        <v>636</v>
      </c>
      <c r="D23" s="265"/>
      <c r="E23" s="265"/>
      <c r="F23" s="266">
        <f>F24+F25</f>
        <v>8932504</v>
      </c>
      <c r="G23" s="252"/>
      <c r="H23" s="252"/>
      <c r="I23" s="266"/>
      <c r="J23" s="252"/>
      <c r="K23" s="251"/>
      <c r="L23" s="266" t="s">
        <v>685</v>
      </c>
      <c r="M23" s="505"/>
    </row>
    <row r="24" spans="1:15" ht="39.75" thickBot="1">
      <c r="A24" s="210">
        <v>244</v>
      </c>
      <c r="B24" s="255" t="s">
        <v>642</v>
      </c>
      <c r="C24" s="270" t="s">
        <v>636</v>
      </c>
      <c r="D24" s="265"/>
      <c r="E24" s="265"/>
      <c r="F24" s="261">
        <f>2226534-F29</f>
        <v>2218034</v>
      </c>
      <c r="G24" s="252"/>
      <c r="H24" s="252"/>
      <c r="I24" s="266"/>
      <c r="J24" s="252"/>
      <c r="K24" s="251"/>
      <c r="L24" s="266" t="s">
        <v>685</v>
      </c>
      <c r="M24" s="276"/>
      <c r="O24" s="276"/>
    </row>
    <row r="25" spans="1:15" ht="13.5" thickBot="1">
      <c r="A25" s="210">
        <v>247</v>
      </c>
      <c r="B25" s="255"/>
      <c r="C25" s="270"/>
      <c r="D25" s="265"/>
      <c r="E25" s="265"/>
      <c r="F25" s="261">
        <f>F26+F27</f>
        <v>6714470</v>
      </c>
      <c r="G25" s="252"/>
      <c r="H25" s="252"/>
      <c r="I25" s="266"/>
      <c r="J25" s="252"/>
      <c r="K25" s="251"/>
      <c r="L25" s="266"/>
      <c r="M25" s="276"/>
      <c r="O25" s="276"/>
    </row>
    <row r="26" spans="1:12" ht="27" thickBot="1">
      <c r="A26" s="210">
        <v>247</v>
      </c>
      <c r="B26" s="255" t="s">
        <v>641</v>
      </c>
      <c r="C26" s="270" t="s">
        <v>636</v>
      </c>
      <c r="D26" s="265"/>
      <c r="E26" s="265"/>
      <c r="F26" s="261">
        <f>2531430-F30</f>
        <v>2521430</v>
      </c>
      <c r="G26" s="252"/>
      <c r="H26" s="252"/>
      <c r="I26" s="266"/>
      <c r="J26" s="252"/>
      <c r="K26" s="251"/>
      <c r="L26" s="266"/>
    </row>
    <row r="27" spans="1:12" ht="27.75" customHeight="1" thickBot="1">
      <c r="A27" s="210">
        <v>247</v>
      </c>
      <c r="B27" s="218" t="s">
        <v>588</v>
      </c>
      <c r="C27" s="270" t="s">
        <v>636</v>
      </c>
      <c r="D27" s="265"/>
      <c r="E27" s="265"/>
      <c r="F27" s="261">
        <f>4209040-F31</f>
        <v>4193040</v>
      </c>
      <c r="G27" s="252"/>
      <c r="H27" s="252"/>
      <c r="I27" s="266"/>
      <c r="J27" s="252"/>
      <c r="K27" s="251"/>
      <c r="L27" s="266" t="s">
        <v>685</v>
      </c>
    </row>
    <row r="28" spans="1:12" s="264" customFormat="1" ht="39.75" thickBot="1">
      <c r="A28" s="250" t="s">
        <v>567</v>
      </c>
      <c r="B28" s="237" t="s">
        <v>568</v>
      </c>
      <c r="C28" s="275" t="s">
        <v>636</v>
      </c>
      <c r="D28" s="265"/>
      <c r="E28" s="265"/>
      <c r="F28" s="266">
        <f>F29+F30+F31</f>
        <v>34500</v>
      </c>
      <c r="G28" s="252"/>
      <c r="H28" s="252"/>
      <c r="I28" s="266"/>
      <c r="J28" s="252"/>
      <c r="K28" s="251"/>
      <c r="L28" s="266" t="s">
        <v>685</v>
      </c>
    </row>
    <row r="29" spans="1:12" ht="39.75" thickBot="1">
      <c r="A29" s="210">
        <v>244</v>
      </c>
      <c r="B29" s="255" t="s">
        <v>642</v>
      </c>
      <c r="C29" s="270" t="s">
        <v>636</v>
      </c>
      <c r="D29" s="265"/>
      <c r="E29" s="265"/>
      <c r="F29" s="261">
        <v>8500</v>
      </c>
      <c r="G29" s="252"/>
      <c r="H29" s="252"/>
      <c r="I29" s="266"/>
      <c r="J29" s="252"/>
      <c r="K29" s="251"/>
      <c r="L29" s="266" t="s">
        <v>685</v>
      </c>
    </row>
    <row r="30" spans="1:12" ht="27" thickBot="1">
      <c r="A30" s="210">
        <v>247</v>
      </c>
      <c r="B30" s="255" t="s">
        <v>641</v>
      </c>
      <c r="C30" s="270" t="s">
        <v>636</v>
      </c>
      <c r="D30" s="265"/>
      <c r="E30" s="265"/>
      <c r="F30" s="261">
        <v>10000</v>
      </c>
      <c r="G30" s="252"/>
      <c r="H30" s="252"/>
      <c r="I30" s="266"/>
      <c r="J30" s="252"/>
      <c r="K30" s="251"/>
      <c r="L30" s="266" t="s">
        <v>685</v>
      </c>
    </row>
    <row r="31" spans="1:12" ht="13.5" thickBot="1">
      <c r="A31" s="210">
        <v>247</v>
      </c>
      <c r="B31" s="218" t="s">
        <v>588</v>
      </c>
      <c r="C31" s="270" t="s">
        <v>636</v>
      </c>
      <c r="D31" s="265"/>
      <c r="E31" s="265"/>
      <c r="F31" s="261">
        <v>16000</v>
      </c>
      <c r="G31" s="252"/>
      <c r="H31" s="252"/>
      <c r="I31" s="266"/>
      <c r="J31" s="252"/>
      <c r="K31" s="251"/>
      <c r="L31" s="266" t="s">
        <v>685</v>
      </c>
    </row>
    <row r="32" spans="1:12" ht="13.5" thickBot="1">
      <c r="A32" s="784" t="s">
        <v>590</v>
      </c>
      <c r="B32" s="785"/>
      <c r="C32" s="210"/>
      <c r="D32" s="209"/>
      <c r="E32" s="209"/>
      <c r="F32" s="262"/>
      <c r="G32" s="210"/>
      <c r="H32" s="210"/>
      <c r="I32" s="210"/>
      <c r="J32" s="210"/>
      <c r="K32" s="210"/>
      <c r="L32" s="210"/>
    </row>
    <row r="34" spans="1:9" ht="13.5">
      <c r="A34" s="204" t="s">
        <v>432</v>
      </c>
      <c r="D34" s="271"/>
      <c r="E34" s="315" t="s">
        <v>762</v>
      </c>
      <c r="F34" s="274"/>
      <c r="G34" s="214"/>
      <c r="H34" s="214"/>
      <c r="I34" s="214"/>
    </row>
    <row r="35" spans="1:4" ht="13.5">
      <c r="A35" s="204" t="s">
        <v>433</v>
      </c>
      <c r="D35" s="234" t="s">
        <v>546</v>
      </c>
    </row>
    <row r="38" spans="1:9" ht="13.5">
      <c r="A38" s="204" t="s">
        <v>434</v>
      </c>
      <c r="D38" s="271"/>
      <c r="E38" s="323" t="s">
        <v>701</v>
      </c>
      <c r="F38" s="274"/>
      <c r="G38" s="214"/>
      <c r="H38" s="214"/>
      <c r="I38" s="214"/>
    </row>
    <row r="39" spans="1:4" ht="13.5">
      <c r="A39" s="204" t="s">
        <v>433</v>
      </c>
      <c r="D39" s="234" t="s">
        <v>546</v>
      </c>
    </row>
  </sheetData>
  <sheetProtection/>
  <mergeCells count="10">
    <mergeCell ref="A32:B32"/>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98"/>
  <sheetViews>
    <sheetView zoomScalePageLayoutView="0" workbookViewId="0" topLeftCell="A12">
      <selection activeCell="F20" sqref="F20"/>
    </sheetView>
  </sheetViews>
  <sheetFormatPr defaultColWidth="9.00390625" defaultRowHeight="12.75"/>
  <cols>
    <col min="1" max="1" width="8.875" style="220" customWidth="1"/>
    <col min="2" max="2" width="45.375" style="220" customWidth="1"/>
    <col min="3" max="3" width="8.125" style="220" customWidth="1"/>
    <col min="4" max="5" width="13.00390625" style="220" customWidth="1"/>
    <col min="6" max="6" width="14.625" style="297" customWidth="1"/>
    <col min="7" max="12" width="13.00390625" style="220" customWidth="1"/>
    <col min="13" max="16384" width="8.875" style="220" customWidth="1"/>
  </cols>
  <sheetData>
    <row r="1" ht="12.75">
      <c r="I1" s="219" t="s">
        <v>857</v>
      </c>
    </row>
    <row r="3" ht="12.75">
      <c r="I3" s="219" t="s">
        <v>444</v>
      </c>
    </row>
    <row r="4" ht="12.75">
      <c r="I4" s="219" t="s">
        <v>445</v>
      </c>
    </row>
    <row r="5" ht="12.75">
      <c r="I5" s="219" t="s">
        <v>753</v>
      </c>
    </row>
    <row r="6" ht="12.75">
      <c r="I6" s="219" t="s">
        <v>754</v>
      </c>
    </row>
    <row r="7" ht="12.75">
      <c r="I7" s="219" t="s">
        <v>755</v>
      </c>
    </row>
    <row r="8" ht="12.75">
      <c r="I8" s="219" t="s">
        <v>273</v>
      </c>
    </row>
    <row r="10" spans="1:12" ht="15">
      <c r="A10" s="753" t="s">
        <v>858</v>
      </c>
      <c r="B10" s="753"/>
      <c r="C10" s="753"/>
      <c r="D10" s="753"/>
      <c r="E10" s="753"/>
      <c r="F10" s="753"/>
      <c r="G10" s="753"/>
      <c r="H10" s="753"/>
      <c r="I10" s="753"/>
      <c r="J10" s="753"/>
      <c r="K10" s="753"/>
      <c r="L10" s="753"/>
    </row>
    <row r="11" spans="1:12" ht="15">
      <c r="A11" s="770" t="s">
        <v>639</v>
      </c>
      <c r="B11" s="770"/>
      <c r="C11" s="770"/>
      <c r="D11" s="770"/>
      <c r="E11" s="770"/>
      <c r="F11" s="770"/>
      <c r="G11" s="770"/>
      <c r="H11" s="770"/>
      <c r="I11" s="770"/>
      <c r="J11" s="770"/>
      <c r="K11" s="770"/>
      <c r="L11" s="770"/>
    </row>
    <row r="12" spans="1:12" ht="12.75">
      <c r="A12" s="790" t="s">
        <v>187</v>
      </c>
      <c r="B12" s="790"/>
      <c r="C12" s="790"/>
      <c r="D12" s="790"/>
      <c r="E12" s="790"/>
      <c r="F12" s="790"/>
      <c r="G12" s="790"/>
      <c r="H12" s="790"/>
      <c r="I12" s="790"/>
      <c r="J12" s="790"/>
      <c r="K12" s="790"/>
      <c r="L12" s="790"/>
    </row>
    <row r="13" ht="15.75" thickBot="1">
      <c r="B13" s="472" t="s">
        <v>846</v>
      </c>
    </row>
    <row r="14" spans="1:12" ht="13.5" thickBot="1">
      <c r="A14" s="773" t="s">
        <v>551</v>
      </c>
      <c r="B14" s="773" t="s">
        <v>648</v>
      </c>
      <c r="C14" s="773" t="s">
        <v>643</v>
      </c>
      <c r="D14" s="775" t="s">
        <v>649</v>
      </c>
      <c r="E14" s="776"/>
      <c r="F14" s="777"/>
      <c r="G14" s="775" t="s">
        <v>650</v>
      </c>
      <c r="H14" s="776"/>
      <c r="I14" s="777"/>
      <c r="J14" s="775" t="s">
        <v>651</v>
      </c>
      <c r="K14" s="776"/>
      <c r="L14" s="777"/>
    </row>
    <row r="15" spans="1:12" ht="27" thickBot="1">
      <c r="A15" s="774"/>
      <c r="B15" s="774"/>
      <c r="C15" s="774"/>
      <c r="D15" s="298" t="s">
        <v>652</v>
      </c>
      <c r="E15" s="245" t="s">
        <v>859</v>
      </c>
      <c r="F15" s="299" t="s">
        <v>653</v>
      </c>
      <c r="G15" s="298" t="s">
        <v>652</v>
      </c>
      <c r="H15" s="245" t="s">
        <v>859</v>
      </c>
      <c r="I15" s="245" t="s">
        <v>653</v>
      </c>
      <c r="J15" s="298" t="s">
        <v>652</v>
      </c>
      <c r="K15" s="300" t="s">
        <v>859</v>
      </c>
      <c r="L15" s="245" t="s">
        <v>653</v>
      </c>
    </row>
    <row r="16" spans="1:12" s="308" customFormat="1" ht="13.5" thickBot="1">
      <c r="A16" s="313" t="s">
        <v>654</v>
      </c>
      <c r="B16" s="256" t="s">
        <v>655</v>
      </c>
      <c r="C16" s="307"/>
      <c r="D16" s="306"/>
      <c r="E16" s="307"/>
      <c r="F16" s="305">
        <f>F17+F18+F19+F20+F21+F22+F23+F25++F26+F27</f>
        <v>221650</v>
      </c>
      <c r="G16" s="306"/>
      <c r="H16" s="307"/>
      <c r="I16" s="473"/>
      <c r="J16" s="307"/>
      <c r="K16" s="306"/>
      <c r="L16" s="473"/>
    </row>
    <row r="17" spans="1:12" s="561" customFormat="1" ht="13.5" thickBot="1">
      <c r="A17" s="556"/>
      <c r="B17" s="255" t="s">
        <v>860</v>
      </c>
      <c r="C17" s="557" t="s">
        <v>636</v>
      </c>
      <c r="D17" s="558"/>
      <c r="E17" s="558"/>
      <c r="F17" s="559"/>
      <c r="G17" s="558"/>
      <c r="H17" s="558"/>
      <c r="I17" s="560"/>
      <c r="J17" s="558"/>
      <c r="K17" s="558"/>
      <c r="L17" s="560"/>
    </row>
    <row r="18" spans="1:12" s="565" customFormat="1" ht="18" customHeight="1" thickBot="1">
      <c r="A18" s="474">
        <v>1</v>
      </c>
      <c r="B18" s="256" t="s">
        <v>847</v>
      </c>
      <c r="C18" s="562" t="s">
        <v>637</v>
      </c>
      <c r="D18" s="306"/>
      <c r="E18" s="306"/>
      <c r="F18" s="563"/>
      <c r="G18" s="306"/>
      <c r="H18" s="306"/>
      <c r="I18" s="564"/>
      <c r="J18" s="306"/>
      <c r="K18" s="306"/>
      <c r="L18" s="564"/>
    </row>
    <row r="19" spans="1:12" s="561" customFormat="1" ht="14.25" thickBot="1">
      <c r="A19" s="556">
        <v>2</v>
      </c>
      <c r="B19" s="476" t="s">
        <v>848</v>
      </c>
      <c r="C19" s="557" t="s">
        <v>636</v>
      </c>
      <c r="D19" s="558"/>
      <c r="E19" s="558"/>
      <c r="F19" s="559">
        <v>25150</v>
      </c>
      <c r="G19" s="558"/>
      <c r="H19" s="558"/>
      <c r="I19" s="560"/>
      <c r="J19" s="558"/>
      <c r="K19" s="558"/>
      <c r="L19" s="560"/>
    </row>
    <row r="20" spans="1:12" s="561" customFormat="1" ht="14.25" thickBot="1">
      <c r="A20" s="556">
        <v>3</v>
      </c>
      <c r="B20" s="476" t="s">
        <v>849</v>
      </c>
      <c r="C20" s="557" t="s">
        <v>636</v>
      </c>
      <c r="D20" s="558"/>
      <c r="E20" s="558"/>
      <c r="F20" s="559">
        <v>25000</v>
      </c>
      <c r="G20" s="558"/>
      <c r="H20" s="558"/>
      <c r="I20" s="560"/>
      <c r="J20" s="558"/>
      <c r="K20" s="558"/>
      <c r="L20" s="560"/>
    </row>
    <row r="21" spans="1:12" s="561" customFormat="1" ht="18" customHeight="1" thickBot="1">
      <c r="A21" s="556">
        <v>4</v>
      </c>
      <c r="B21" s="476" t="s">
        <v>850</v>
      </c>
      <c r="C21" s="557" t="s">
        <v>636</v>
      </c>
      <c r="D21" s="558"/>
      <c r="E21" s="558"/>
      <c r="F21" s="559">
        <v>13000</v>
      </c>
      <c r="G21" s="558"/>
      <c r="H21" s="558"/>
      <c r="I21" s="560"/>
      <c r="J21" s="558"/>
      <c r="K21" s="558"/>
      <c r="L21" s="560"/>
    </row>
    <row r="22" spans="1:12" s="561" customFormat="1" ht="16.5" customHeight="1" thickBot="1">
      <c r="A22" s="556">
        <v>5</v>
      </c>
      <c r="B22" s="476" t="s">
        <v>851</v>
      </c>
      <c r="C22" s="557" t="s">
        <v>636</v>
      </c>
      <c r="D22" s="558"/>
      <c r="E22" s="558"/>
      <c r="F22" s="559">
        <v>13500</v>
      </c>
      <c r="G22" s="558"/>
      <c r="H22" s="558"/>
      <c r="I22" s="560"/>
      <c r="J22" s="558"/>
      <c r="K22" s="558"/>
      <c r="L22" s="560"/>
    </row>
    <row r="23" spans="1:12" s="561" customFormat="1" ht="14.25" thickBot="1">
      <c r="A23" s="556">
        <v>6</v>
      </c>
      <c r="B23" s="476" t="s">
        <v>852</v>
      </c>
      <c r="C23" s="557" t="s">
        <v>636</v>
      </c>
      <c r="D23" s="558"/>
      <c r="E23" s="558"/>
      <c r="F23" s="559">
        <v>15000</v>
      </c>
      <c r="G23" s="558"/>
      <c r="H23" s="558"/>
      <c r="I23" s="560"/>
      <c r="J23" s="558"/>
      <c r="K23" s="558"/>
      <c r="L23" s="560"/>
    </row>
    <row r="24" spans="1:12" ht="55.5" thickBot="1">
      <c r="A24" s="298">
        <v>7</v>
      </c>
      <c r="B24" s="476" t="s">
        <v>853</v>
      </c>
      <c r="C24" s="270" t="s">
        <v>637</v>
      </c>
      <c r="D24" s="306"/>
      <c r="E24" s="307"/>
      <c r="F24" s="305">
        <v>130000</v>
      </c>
      <c r="G24" s="306"/>
      <c r="H24" s="307"/>
      <c r="I24" s="473"/>
      <c r="J24" s="307"/>
      <c r="K24" s="306"/>
      <c r="L24" s="473"/>
    </row>
    <row r="25" spans="1:12" ht="17.25" customHeight="1" thickBot="1">
      <c r="A25" s="298">
        <v>8</v>
      </c>
      <c r="B25" s="477" t="s">
        <v>854</v>
      </c>
      <c r="C25" s="307"/>
      <c r="D25" s="306"/>
      <c r="E25" s="307"/>
      <c r="F25" s="305"/>
      <c r="G25" s="306"/>
      <c r="H25" s="307"/>
      <c r="I25" s="473"/>
      <c r="J25" s="307"/>
      <c r="K25" s="306"/>
      <c r="L25" s="473"/>
    </row>
    <row r="26" spans="1:12" ht="65.25" customHeight="1" thickBot="1">
      <c r="A26" s="298">
        <v>9</v>
      </c>
      <c r="B26" s="476" t="s">
        <v>855</v>
      </c>
      <c r="C26" s="270" t="s">
        <v>637</v>
      </c>
      <c r="D26" s="306"/>
      <c r="E26" s="307"/>
      <c r="F26" s="305">
        <v>130000</v>
      </c>
      <c r="G26" s="306"/>
      <c r="H26" s="307"/>
      <c r="I26" s="473"/>
      <c r="J26" s="307"/>
      <c r="K26" s="306"/>
      <c r="L26" s="473"/>
    </row>
    <row r="27" spans="1:12" ht="14.25" thickBot="1">
      <c r="A27" s="298">
        <v>10</v>
      </c>
      <c r="B27" s="476" t="s">
        <v>856</v>
      </c>
      <c r="C27" s="307"/>
      <c r="D27" s="306"/>
      <c r="E27" s="307"/>
      <c r="F27" s="305"/>
      <c r="G27" s="306"/>
      <c r="H27" s="307"/>
      <c r="I27" s="473"/>
      <c r="J27" s="307"/>
      <c r="K27" s="306"/>
      <c r="L27" s="473"/>
    </row>
    <row r="28" spans="1:12" ht="13.5" thickBot="1">
      <c r="A28" s="309"/>
      <c r="B28" s="279" t="s">
        <v>189</v>
      </c>
      <c r="C28" s="307"/>
      <c r="D28" s="306"/>
      <c r="E28" s="307"/>
      <c r="F28" s="305"/>
      <c r="G28" s="306"/>
      <c r="H28" s="307"/>
      <c r="I28" s="473"/>
      <c r="J28" s="307"/>
      <c r="K28" s="306"/>
      <c r="L28" s="473"/>
    </row>
    <row r="29" spans="1:12" s="308" customFormat="1" ht="13.5" thickBot="1">
      <c r="A29" s="313" t="s">
        <v>674</v>
      </c>
      <c r="B29" s="279" t="s">
        <v>675</v>
      </c>
      <c r="C29" s="307"/>
      <c r="D29" s="306"/>
      <c r="E29" s="307"/>
      <c r="F29" s="305">
        <f>F30</f>
        <v>7789590</v>
      </c>
      <c r="G29" s="306"/>
      <c r="H29" s="307"/>
      <c r="I29" s="473"/>
      <c r="J29" s="307"/>
      <c r="K29" s="306"/>
      <c r="L29" s="473"/>
    </row>
    <row r="30" spans="1:12" ht="13.5" thickBot="1">
      <c r="A30" s="474"/>
      <c r="B30" s="256" t="s">
        <v>860</v>
      </c>
      <c r="C30" s="307"/>
      <c r="D30" s="306"/>
      <c r="E30" s="307"/>
      <c r="F30" s="305">
        <f>F31+F32+F33+F34+F35+F36+F37+F38+F39+F40</f>
        <v>7789590</v>
      </c>
      <c r="G30" s="306"/>
      <c r="H30" s="307"/>
      <c r="I30" s="473"/>
      <c r="J30" s="307"/>
      <c r="K30" s="306"/>
      <c r="L30" s="473"/>
    </row>
    <row r="31" spans="1:12" s="565" customFormat="1" ht="18" customHeight="1" thickBot="1">
      <c r="A31" s="474" t="s">
        <v>131</v>
      </c>
      <c r="B31" s="256" t="s">
        <v>847</v>
      </c>
      <c r="C31" s="306"/>
      <c r="D31" s="306"/>
      <c r="E31" s="306"/>
      <c r="F31" s="563">
        <f>662160+783640+150000</f>
        <v>1595800</v>
      </c>
      <c r="G31" s="306"/>
      <c r="H31" s="306"/>
      <c r="I31" s="564"/>
      <c r="J31" s="306"/>
      <c r="K31" s="306"/>
      <c r="L31" s="564"/>
    </row>
    <row r="32" spans="1:12" s="565" customFormat="1" ht="18" customHeight="1" thickBot="1">
      <c r="A32" s="474">
        <v>2</v>
      </c>
      <c r="B32" s="477" t="s">
        <v>848</v>
      </c>
      <c r="C32" s="306"/>
      <c r="D32" s="306"/>
      <c r="E32" s="306"/>
      <c r="F32" s="563">
        <v>36000</v>
      </c>
      <c r="G32" s="306"/>
      <c r="H32" s="306"/>
      <c r="I32" s="564"/>
      <c r="J32" s="306"/>
      <c r="K32" s="306"/>
      <c r="L32" s="564"/>
    </row>
    <row r="33" spans="1:12" s="565" customFormat="1" ht="18" customHeight="1" thickBot="1">
      <c r="A33" s="474">
        <v>3</v>
      </c>
      <c r="B33" s="477" t="s">
        <v>849</v>
      </c>
      <c r="C33" s="306"/>
      <c r="D33" s="306"/>
      <c r="E33" s="306"/>
      <c r="F33" s="563">
        <v>150000</v>
      </c>
      <c r="G33" s="306"/>
      <c r="H33" s="306"/>
      <c r="I33" s="564"/>
      <c r="J33" s="306"/>
      <c r="K33" s="306"/>
      <c r="L33" s="564"/>
    </row>
    <row r="34" spans="1:12" s="565" customFormat="1" ht="18" customHeight="1" thickBot="1">
      <c r="A34" s="474">
        <v>4</v>
      </c>
      <c r="B34" s="477" t="s">
        <v>850</v>
      </c>
      <c r="C34" s="306"/>
      <c r="D34" s="306"/>
      <c r="E34" s="306"/>
      <c r="F34" s="563">
        <v>230000</v>
      </c>
      <c r="G34" s="306"/>
      <c r="H34" s="306"/>
      <c r="I34" s="564"/>
      <c r="J34" s="306"/>
      <c r="K34" s="306"/>
      <c r="L34" s="564"/>
    </row>
    <row r="35" spans="1:12" s="565" customFormat="1" ht="30" customHeight="1" thickBot="1">
      <c r="A35" s="474">
        <v>5</v>
      </c>
      <c r="B35" s="477" t="s">
        <v>851</v>
      </c>
      <c r="C35" s="306"/>
      <c r="D35" s="306"/>
      <c r="E35" s="306"/>
      <c r="F35" s="563">
        <v>1300000</v>
      </c>
      <c r="G35" s="306"/>
      <c r="H35" s="306"/>
      <c r="I35" s="564"/>
      <c r="J35" s="306"/>
      <c r="K35" s="306"/>
      <c r="L35" s="564"/>
    </row>
    <row r="36" spans="1:12" s="565" customFormat="1" ht="18" customHeight="1" thickBot="1">
      <c r="A36" s="474">
        <v>6</v>
      </c>
      <c r="B36" s="477" t="s">
        <v>852</v>
      </c>
      <c r="C36" s="306"/>
      <c r="D36" s="306"/>
      <c r="E36" s="306"/>
      <c r="F36" s="563">
        <f>900000+584100+706000+1099000-319000</f>
        <v>2970100</v>
      </c>
      <c r="G36" s="306"/>
      <c r="H36" s="306"/>
      <c r="I36" s="564"/>
      <c r="J36" s="306"/>
      <c r="K36" s="306"/>
      <c r="L36" s="564"/>
    </row>
    <row r="37" spans="1:12" ht="55.5" thickBot="1">
      <c r="A37" s="298">
        <v>7</v>
      </c>
      <c r="B37" s="476" t="s">
        <v>853</v>
      </c>
      <c r="C37" s="307"/>
      <c r="D37" s="306"/>
      <c r="E37" s="307"/>
      <c r="F37" s="305">
        <f>250000+250000+160000</f>
        <v>660000</v>
      </c>
      <c r="G37" s="306"/>
      <c r="H37" s="307"/>
      <c r="I37" s="473"/>
      <c r="J37" s="307"/>
      <c r="K37" s="306"/>
      <c r="L37" s="473"/>
    </row>
    <row r="38" spans="1:12" ht="14.25" thickBot="1">
      <c r="A38" s="298">
        <v>8</v>
      </c>
      <c r="B38" s="477" t="s">
        <v>854</v>
      </c>
      <c r="C38" s="307"/>
      <c r="D38" s="306"/>
      <c r="E38" s="307"/>
      <c r="F38" s="305">
        <v>447690</v>
      </c>
      <c r="G38" s="306"/>
      <c r="H38" s="307"/>
      <c r="I38" s="473"/>
      <c r="J38" s="307"/>
      <c r="K38" s="306"/>
      <c r="L38" s="473"/>
    </row>
    <row r="39" spans="1:12" s="565" customFormat="1" ht="55.5" thickBot="1">
      <c r="A39" s="474">
        <v>9</v>
      </c>
      <c r="B39" s="477" t="s">
        <v>855</v>
      </c>
      <c r="C39" s="306"/>
      <c r="D39" s="306"/>
      <c r="E39" s="306"/>
      <c r="F39" s="563">
        <v>200000</v>
      </c>
      <c r="G39" s="306"/>
      <c r="H39" s="306"/>
      <c r="I39" s="564"/>
      <c r="J39" s="306"/>
      <c r="K39" s="306"/>
      <c r="L39" s="564"/>
    </row>
    <row r="40" spans="1:12" ht="14.25" thickBot="1">
      <c r="A40" s="298">
        <v>10</v>
      </c>
      <c r="B40" s="476" t="s">
        <v>856</v>
      </c>
      <c r="C40" s="307"/>
      <c r="D40" s="306"/>
      <c r="E40" s="307"/>
      <c r="F40" s="305">
        <v>200000</v>
      </c>
      <c r="G40" s="306"/>
      <c r="H40" s="307"/>
      <c r="I40" s="473"/>
      <c r="J40" s="307"/>
      <c r="K40" s="306"/>
      <c r="L40" s="473"/>
    </row>
    <row r="41" spans="1:12" ht="13.5" thickBot="1">
      <c r="A41" s="298">
        <v>11</v>
      </c>
      <c r="B41" s="246" t="s">
        <v>189</v>
      </c>
      <c r="C41" s="307"/>
      <c r="D41" s="306"/>
      <c r="E41" s="307"/>
      <c r="F41" s="305"/>
      <c r="G41" s="306"/>
      <c r="H41" s="307"/>
      <c r="I41" s="473"/>
      <c r="J41" s="307"/>
      <c r="K41" s="306"/>
      <c r="L41" s="473"/>
    </row>
    <row r="42" spans="1:12" s="566" customFormat="1" ht="31.5" customHeight="1" thickBot="1">
      <c r="A42" s="313" t="s">
        <v>679</v>
      </c>
      <c r="B42" s="256" t="s">
        <v>622</v>
      </c>
      <c r="C42" s="306"/>
      <c r="D42" s="306"/>
      <c r="E42" s="306"/>
      <c r="F42" s="563">
        <v>25000</v>
      </c>
      <c r="G42" s="306"/>
      <c r="H42" s="306"/>
      <c r="I42" s="564"/>
      <c r="J42" s="306"/>
      <c r="K42" s="306"/>
      <c r="L42" s="564"/>
    </row>
    <row r="43" spans="1:12" s="565" customFormat="1" ht="14.25" customHeight="1" thickBot="1">
      <c r="A43" s="474" t="s">
        <v>131</v>
      </c>
      <c r="B43" s="256" t="s">
        <v>860</v>
      </c>
      <c r="C43" s="306"/>
      <c r="D43" s="306"/>
      <c r="E43" s="306"/>
      <c r="F43" s="563"/>
      <c r="G43" s="306"/>
      <c r="H43" s="306"/>
      <c r="I43" s="564"/>
      <c r="J43" s="306"/>
      <c r="K43" s="306"/>
      <c r="L43" s="564"/>
    </row>
    <row r="44" spans="1:12" s="565" customFormat="1" ht="14.25" customHeight="1" thickBot="1">
      <c r="A44" s="474">
        <v>2</v>
      </c>
      <c r="B44" s="256" t="s">
        <v>847</v>
      </c>
      <c r="C44" s="306"/>
      <c r="D44" s="306"/>
      <c r="E44" s="306"/>
      <c r="F44" s="563"/>
      <c r="G44" s="306"/>
      <c r="H44" s="306"/>
      <c r="I44" s="564"/>
      <c r="J44" s="306"/>
      <c r="K44" s="306"/>
      <c r="L44" s="564"/>
    </row>
    <row r="45" spans="1:12" s="565" customFormat="1" ht="14.25" customHeight="1" thickBot="1">
      <c r="A45" s="474">
        <v>3</v>
      </c>
      <c r="B45" s="477" t="s">
        <v>848</v>
      </c>
      <c r="C45" s="306"/>
      <c r="D45" s="306"/>
      <c r="E45" s="306"/>
      <c r="F45" s="563"/>
      <c r="G45" s="306"/>
      <c r="H45" s="306"/>
      <c r="I45" s="564"/>
      <c r="J45" s="306"/>
      <c r="K45" s="306"/>
      <c r="L45" s="564"/>
    </row>
    <row r="46" spans="1:12" s="565" customFormat="1" ht="14.25" customHeight="1" thickBot="1">
      <c r="A46" s="474">
        <v>4</v>
      </c>
      <c r="B46" s="477" t="s">
        <v>849</v>
      </c>
      <c r="C46" s="306"/>
      <c r="D46" s="306"/>
      <c r="E46" s="306"/>
      <c r="F46" s="563"/>
      <c r="G46" s="306"/>
      <c r="H46" s="306"/>
      <c r="I46" s="564"/>
      <c r="J46" s="306"/>
      <c r="K46" s="306"/>
      <c r="L46" s="564"/>
    </row>
    <row r="47" spans="1:12" s="565" customFormat="1" ht="14.25" customHeight="1" thickBot="1">
      <c r="A47" s="474">
        <v>5</v>
      </c>
      <c r="B47" s="477" t="s">
        <v>850</v>
      </c>
      <c r="C47" s="306"/>
      <c r="D47" s="306"/>
      <c r="E47" s="306"/>
      <c r="F47" s="563"/>
      <c r="G47" s="306"/>
      <c r="H47" s="306"/>
      <c r="I47" s="564"/>
      <c r="J47" s="306"/>
      <c r="K47" s="306"/>
      <c r="L47" s="564"/>
    </row>
    <row r="48" spans="1:12" s="565" customFormat="1" ht="14.25" customHeight="1" thickBot="1">
      <c r="A48" s="474">
        <v>6</v>
      </c>
      <c r="B48" s="477" t="s">
        <v>851</v>
      </c>
      <c r="C48" s="306"/>
      <c r="D48" s="306"/>
      <c r="E48" s="306"/>
      <c r="F48" s="563"/>
      <c r="G48" s="306"/>
      <c r="H48" s="306"/>
      <c r="I48" s="564"/>
      <c r="J48" s="306"/>
      <c r="K48" s="306"/>
      <c r="L48" s="564"/>
    </row>
    <row r="49" spans="1:12" s="565" customFormat="1" ht="14.25" customHeight="1" thickBot="1">
      <c r="A49" s="474">
        <v>7</v>
      </c>
      <c r="B49" s="477" t="s">
        <v>852</v>
      </c>
      <c r="C49" s="306"/>
      <c r="D49" s="306"/>
      <c r="E49" s="306"/>
      <c r="F49" s="563"/>
      <c r="G49" s="306"/>
      <c r="H49" s="306"/>
      <c r="I49" s="564"/>
      <c r="J49" s="306"/>
      <c r="K49" s="306"/>
      <c r="L49" s="564"/>
    </row>
    <row r="50" spans="1:12" ht="55.5" thickBot="1">
      <c r="A50" s="298">
        <v>8</v>
      </c>
      <c r="B50" s="476" t="s">
        <v>853</v>
      </c>
      <c r="C50" s="307"/>
      <c r="D50" s="306"/>
      <c r="E50" s="307"/>
      <c r="F50" s="305"/>
      <c r="G50" s="306"/>
      <c r="H50" s="307"/>
      <c r="I50" s="473"/>
      <c r="J50" s="307"/>
      <c r="K50" s="306"/>
      <c r="L50" s="473"/>
    </row>
    <row r="51" spans="1:12" ht="14.25" thickBot="1">
      <c r="A51" s="298">
        <v>9</v>
      </c>
      <c r="B51" s="477" t="s">
        <v>854</v>
      </c>
      <c r="C51" s="307"/>
      <c r="D51" s="306"/>
      <c r="E51" s="307"/>
      <c r="F51" s="305"/>
      <c r="G51" s="306"/>
      <c r="H51" s="307"/>
      <c r="I51" s="473"/>
      <c r="J51" s="307"/>
      <c r="K51" s="306"/>
      <c r="L51" s="473"/>
    </row>
    <row r="52" spans="1:12" ht="55.5" customHeight="1" thickBot="1">
      <c r="A52" s="298">
        <v>10</v>
      </c>
      <c r="B52" s="476" t="s">
        <v>855</v>
      </c>
      <c r="C52" s="307"/>
      <c r="D52" s="306"/>
      <c r="E52" s="307"/>
      <c r="F52" s="305"/>
      <c r="G52" s="306"/>
      <c r="H52" s="307"/>
      <c r="I52" s="473"/>
      <c r="J52" s="307"/>
      <c r="K52" s="306"/>
      <c r="L52" s="473"/>
    </row>
    <row r="53" spans="1:12" ht="14.25" thickBot="1">
      <c r="A53" s="298">
        <v>11</v>
      </c>
      <c r="B53" s="476" t="s">
        <v>856</v>
      </c>
      <c r="C53" s="307"/>
      <c r="D53" s="306"/>
      <c r="E53" s="307"/>
      <c r="F53" s="305"/>
      <c r="G53" s="306"/>
      <c r="H53" s="307"/>
      <c r="I53" s="473"/>
      <c r="J53" s="307"/>
      <c r="K53" s="306"/>
      <c r="L53" s="473"/>
    </row>
    <row r="54" spans="1:12" ht="13.5" thickBot="1">
      <c r="A54" s="475"/>
      <c r="B54" s="246" t="s">
        <v>189</v>
      </c>
      <c r="C54" s="279"/>
      <c r="D54" s="475"/>
      <c r="E54" s="279"/>
      <c r="F54" s="311"/>
      <c r="G54" s="279"/>
      <c r="H54" s="279"/>
      <c r="I54" s="311"/>
      <c r="J54" s="279"/>
      <c r="K54" s="279"/>
      <c r="L54" s="279"/>
    </row>
    <row r="55" spans="1:12" ht="13.5" thickBot="1">
      <c r="A55" s="788" t="s">
        <v>861</v>
      </c>
      <c r="B55" s="789"/>
      <c r="C55" s="279"/>
      <c r="D55" s="475"/>
      <c r="E55" s="279"/>
      <c r="F55" s="311"/>
      <c r="G55" s="279"/>
      <c r="H55" s="279"/>
      <c r="I55" s="311"/>
      <c r="J55" s="279"/>
      <c r="K55" s="279"/>
      <c r="L55" s="279"/>
    </row>
    <row r="57" spans="1:9" ht="13.5">
      <c r="A57" s="219" t="s">
        <v>681</v>
      </c>
      <c r="D57" s="316"/>
      <c r="F57" s="315" t="s">
        <v>762</v>
      </c>
      <c r="G57" s="316"/>
      <c r="H57" s="316"/>
      <c r="I57" s="316"/>
    </row>
    <row r="58" spans="1:4" ht="13.5">
      <c r="A58" s="219" t="s">
        <v>682</v>
      </c>
      <c r="D58" s="221" t="s">
        <v>546</v>
      </c>
    </row>
    <row r="61" spans="1:9" ht="13.5">
      <c r="A61" s="219" t="s">
        <v>683</v>
      </c>
      <c r="D61" s="316"/>
      <c r="F61" s="527" t="s">
        <v>701</v>
      </c>
      <c r="G61" s="316"/>
      <c r="H61" s="316"/>
      <c r="I61" s="316"/>
    </row>
    <row r="62" spans="1:4" ht="13.5">
      <c r="A62" s="219" t="s">
        <v>682</v>
      </c>
      <c r="D62" s="221" t="s">
        <v>546</v>
      </c>
    </row>
    <row r="98" ht="12.75">
      <c r="G98" s="220" t="e">
        <f>'Прилож 10(225)'!P</f>
        <v>#NAME?</v>
      </c>
    </row>
  </sheetData>
  <sheetProtection/>
  <mergeCells count="10">
    <mergeCell ref="A55:B55"/>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101"/>
  <sheetViews>
    <sheetView view="pageBreakPreview" zoomScaleSheetLayoutView="100" zoomScalePageLayoutView="0" workbookViewId="0" topLeftCell="A18">
      <selection activeCell="F28" sqref="F28"/>
    </sheetView>
  </sheetViews>
  <sheetFormatPr defaultColWidth="9.00390625" defaultRowHeight="12.75"/>
  <cols>
    <col min="1" max="1" width="10.625" style="0" customWidth="1"/>
    <col min="2" max="2" width="42.25390625" style="479" customWidth="1"/>
    <col min="3" max="3" width="9.50390625" style="0" customWidth="1"/>
    <col min="4" max="4" width="13.50390625" style="0" customWidth="1"/>
    <col min="5" max="5" width="13.50390625" style="273" customWidth="1"/>
    <col min="6" max="6" width="14.375" style="0" customWidth="1"/>
    <col min="7" max="7" width="11.875" style="0" customWidth="1"/>
    <col min="8" max="8" width="16.50390625" style="0" customWidth="1"/>
    <col min="9" max="9" width="13.50390625" style="0" customWidth="1"/>
    <col min="10" max="10" width="11.00390625" style="0" customWidth="1"/>
    <col min="11" max="12" width="13.50390625" style="0" customWidth="1"/>
  </cols>
  <sheetData>
    <row r="1" ht="12.75" customHeight="1">
      <c r="I1" s="204" t="s">
        <v>591</v>
      </c>
    </row>
    <row r="3" ht="13.5">
      <c r="I3" s="204" t="s">
        <v>592</v>
      </c>
    </row>
    <row r="4" ht="13.5">
      <c r="I4" s="204" t="s">
        <v>593</v>
      </c>
    </row>
    <row r="5" ht="13.5">
      <c r="I5" s="204" t="s">
        <v>594</v>
      </c>
    </row>
    <row r="6" ht="13.5">
      <c r="I6" s="204" t="s">
        <v>595</v>
      </c>
    </row>
    <row r="7" ht="13.5">
      <c r="I7" s="204" t="s">
        <v>596</v>
      </c>
    </row>
    <row r="8" ht="13.5">
      <c r="I8" s="204" t="s">
        <v>597</v>
      </c>
    </row>
    <row r="9" ht="12.75">
      <c r="L9" s="321"/>
    </row>
    <row r="10" spans="1:12" ht="15">
      <c r="A10" s="754" t="s">
        <v>599</v>
      </c>
      <c r="B10" s="754"/>
      <c r="C10" s="754"/>
      <c r="D10" s="754"/>
      <c r="E10" s="754"/>
      <c r="F10" s="754"/>
      <c r="G10" s="754"/>
      <c r="H10" s="754"/>
      <c r="I10" s="754"/>
      <c r="J10" s="754"/>
      <c r="K10" s="754"/>
      <c r="L10" s="754"/>
    </row>
    <row r="11" spans="1:12" s="220" customFormat="1" ht="15">
      <c r="A11" s="770" t="s">
        <v>639</v>
      </c>
      <c r="B11" s="770"/>
      <c r="C11" s="770"/>
      <c r="D11" s="770"/>
      <c r="E11" s="770"/>
      <c r="F11" s="770"/>
      <c r="G11" s="770"/>
      <c r="H11" s="770"/>
      <c r="I11" s="770"/>
      <c r="J11" s="770"/>
      <c r="K11" s="770"/>
      <c r="L11" s="770"/>
    </row>
    <row r="12" spans="1:12" ht="13.5">
      <c r="A12" s="783" t="s">
        <v>598</v>
      </c>
      <c r="B12" s="783"/>
      <c r="C12" s="783"/>
      <c r="D12" s="783"/>
      <c r="E12" s="783"/>
      <c r="F12" s="783"/>
      <c r="G12" s="783"/>
      <c r="H12" s="783"/>
      <c r="I12" s="783"/>
      <c r="J12" s="783"/>
      <c r="K12" s="783"/>
      <c r="L12" s="783"/>
    </row>
    <row r="13" ht="13.5" thickBot="1">
      <c r="B13" s="480" t="s">
        <v>862</v>
      </c>
    </row>
    <row r="14" spans="1:12" ht="13.5" thickBot="1">
      <c r="A14" s="791" t="s">
        <v>461</v>
      </c>
      <c r="B14" s="793" t="s">
        <v>603</v>
      </c>
      <c r="C14" s="791" t="s">
        <v>442</v>
      </c>
      <c r="D14" s="795" t="s">
        <v>554</v>
      </c>
      <c r="E14" s="780"/>
      <c r="F14" s="781"/>
      <c r="G14" s="795" t="s">
        <v>555</v>
      </c>
      <c r="H14" s="780"/>
      <c r="I14" s="781"/>
      <c r="J14" s="795" t="s">
        <v>556</v>
      </c>
      <c r="K14" s="780"/>
      <c r="L14" s="781"/>
    </row>
    <row r="15" spans="1:12" ht="27" thickBot="1">
      <c r="A15" s="792"/>
      <c r="B15" s="794"/>
      <c r="C15" s="792"/>
      <c r="D15" s="242" t="s">
        <v>562</v>
      </c>
      <c r="E15" s="330" t="s">
        <v>604</v>
      </c>
      <c r="F15" s="238" t="s">
        <v>465</v>
      </c>
      <c r="G15" s="242" t="s">
        <v>562</v>
      </c>
      <c r="H15" s="238" t="s">
        <v>604</v>
      </c>
      <c r="I15" s="238" t="s">
        <v>465</v>
      </c>
      <c r="J15" s="242" t="s">
        <v>562</v>
      </c>
      <c r="K15" s="238" t="s">
        <v>604</v>
      </c>
      <c r="L15" s="238" t="s">
        <v>465</v>
      </c>
    </row>
    <row r="16" spans="1:12" s="264" customFormat="1" ht="13.5" thickBot="1">
      <c r="A16" s="250" t="s">
        <v>563</v>
      </c>
      <c r="B16" s="253" t="s">
        <v>564</v>
      </c>
      <c r="C16" s="252"/>
      <c r="D16" s="278"/>
      <c r="E16" s="455"/>
      <c r="F16" s="318">
        <f>F17+F18+F19+F20+F21</f>
        <v>105300</v>
      </c>
      <c r="G16" s="252"/>
      <c r="H16" s="251"/>
      <c r="I16" s="319"/>
      <c r="J16" s="251"/>
      <c r="K16" s="251"/>
      <c r="L16" s="319"/>
    </row>
    <row r="17" spans="1:12" ht="27" thickBot="1">
      <c r="A17" s="241"/>
      <c r="B17" s="256" t="s">
        <v>865</v>
      </c>
      <c r="C17" s="240"/>
      <c r="D17" s="278"/>
      <c r="E17" s="455"/>
      <c r="F17" s="318">
        <v>11700</v>
      </c>
      <c r="G17" s="252"/>
      <c r="H17" s="251"/>
      <c r="I17" s="319"/>
      <c r="J17" s="251"/>
      <c r="K17" s="251"/>
      <c r="L17" s="319"/>
    </row>
    <row r="18" spans="1:12" ht="34.5" customHeight="1" thickBot="1">
      <c r="A18" s="241"/>
      <c r="B18" s="465" t="s">
        <v>863</v>
      </c>
      <c r="C18" s="240"/>
      <c r="D18" s="278"/>
      <c r="E18" s="455"/>
      <c r="F18" s="318"/>
      <c r="G18" s="252"/>
      <c r="H18" s="251"/>
      <c r="I18" s="319"/>
      <c r="J18" s="251"/>
      <c r="K18" s="251"/>
      <c r="L18" s="319"/>
    </row>
    <row r="19" spans="1:12" ht="34.5" customHeight="1" thickBot="1">
      <c r="A19" s="241"/>
      <c r="B19" s="465" t="s">
        <v>864</v>
      </c>
      <c r="C19" s="270" t="s">
        <v>636</v>
      </c>
      <c r="D19" s="278"/>
      <c r="E19" s="455"/>
      <c r="F19" s="318">
        <v>18800</v>
      </c>
      <c r="G19" s="252"/>
      <c r="H19" s="251"/>
      <c r="I19" s="319"/>
      <c r="J19" s="251"/>
      <c r="K19" s="251"/>
      <c r="L19" s="319"/>
    </row>
    <row r="20" spans="1:12" ht="13.5" thickBot="1">
      <c r="A20" s="241"/>
      <c r="B20" s="465" t="s">
        <v>866</v>
      </c>
      <c r="C20" s="240"/>
      <c r="D20" s="278"/>
      <c r="E20" s="455"/>
      <c r="F20" s="318"/>
      <c r="G20" s="252"/>
      <c r="H20" s="251"/>
      <c r="I20" s="319"/>
      <c r="J20" s="251"/>
      <c r="K20" s="251"/>
      <c r="L20" s="319"/>
    </row>
    <row r="21" spans="1:12" ht="98.25" customHeight="1" thickBot="1">
      <c r="A21" s="241"/>
      <c r="B21" s="465" t="s">
        <v>867</v>
      </c>
      <c r="C21" s="270" t="s">
        <v>636</v>
      </c>
      <c r="D21" s="278"/>
      <c r="E21" s="455"/>
      <c r="F21" s="318">
        <v>74800</v>
      </c>
      <c r="G21" s="252"/>
      <c r="H21" s="251"/>
      <c r="I21" s="319"/>
      <c r="J21" s="251"/>
      <c r="K21" s="251"/>
      <c r="L21" s="319"/>
    </row>
    <row r="22" spans="1:12" ht="13.5" thickBot="1">
      <c r="A22" s="241"/>
      <c r="B22" s="241" t="s">
        <v>189</v>
      </c>
      <c r="C22" s="241"/>
      <c r="D22" s="278"/>
      <c r="E22" s="455"/>
      <c r="F22" s="318"/>
      <c r="G22" s="252"/>
      <c r="H22" s="251"/>
      <c r="I22" s="319"/>
      <c r="J22" s="251"/>
      <c r="K22" s="251"/>
      <c r="L22" s="319"/>
    </row>
    <row r="23" spans="1:12" s="264" customFormat="1" ht="13.5" thickBot="1">
      <c r="A23" s="250" t="s">
        <v>565</v>
      </c>
      <c r="B23" s="251" t="s">
        <v>566</v>
      </c>
      <c r="C23" s="275" t="s">
        <v>636</v>
      </c>
      <c r="D23" s="278"/>
      <c r="E23" s="455"/>
      <c r="F23" s="318">
        <f>F24+F26+F27+F28+F29+F30+F31+F32</f>
        <v>7034000</v>
      </c>
      <c r="G23" s="252"/>
      <c r="H23" s="251"/>
      <c r="I23" s="319"/>
      <c r="J23" s="251"/>
      <c r="K23" s="251"/>
      <c r="L23" s="319"/>
    </row>
    <row r="24" spans="1:12" ht="27" thickBot="1">
      <c r="A24" s="241"/>
      <c r="B24" s="256" t="s">
        <v>865</v>
      </c>
      <c r="C24" s="270" t="s">
        <v>636</v>
      </c>
      <c r="D24" s="278"/>
      <c r="E24" s="455"/>
      <c r="F24" s="318">
        <f>630710+1325+150000+500000</f>
        <v>1282035</v>
      </c>
      <c r="G24" s="252"/>
      <c r="H24" s="251"/>
      <c r="I24" s="319"/>
      <c r="J24" s="251"/>
      <c r="K24" s="251"/>
      <c r="L24" s="319"/>
    </row>
    <row r="25" spans="1:12" ht="39.75" customHeight="1" thickBot="1">
      <c r="A25" s="241"/>
      <c r="B25" s="465" t="s">
        <v>863</v>
      </c>
      <c r="C25" s="241"/>
      <c r="D25" s="278"/>
      <c r="E25" s="455"/>
      <c r="F25" s="318">
        <v>500000</v>
      </c>
      <c r="G25" s="252"/>
      <c r="H25" s="251"/>
      <c r="I25" s="319"/>
      <c r="J25" s="251"/>
      <c r="K25" s="251"/>
      <c r="L25" s="319"/>
    </row>
    <row r="26" spans="1:12" ht="39.75" customHeight="1" thickBot="1">
      <c r="A26" s="241"/>
      <c r="B26" s="465" t="s">
        <v>864</v>
      </c>
      <c r="C26" s="241"/>
      <c r="D26" s="278"/>
      <c r="E26" s="455"/>
      <c r="F26" s="318">
        <f>300000+370000-13000</f>
        <v>657000</v>
      </c>
      <c r="G26" s="252"/>
      <c r="H26" s="251"/>
      <c r="I26" s="319"/>
      <c r="J26" s="251"/>
      <c r="K26" s="251"/>
      <c r="L26" s="319"/>
    </row>
    <row r="27" spans="1:12" ht="13.5" thickBot="1">
      <c r="A27" s="241"/>
      <c r="B27" s="465" t="s">
        <v>866</v>
      </c>
      <c r="C27" s="508"/>
      <c r="D27" s="509"/>
      <c r="E27" s="510"/>
      <c r="F27" s="511">
        <v>2450000</v>
      </c>
      <c r="G27" s="512"/>
      <c r="H27" s="513"/>
      <c r="I27" s="319"/>
      <c r="J27" s="251"/>
      <c r="K27" s="251"/>
      <c r="L27" s="319"/>
    </row>
    <row r="28" spans="1:12" ht="105" customHeight="1" thickBot="1">
      <c r="A28" s="241"/>
      <c r="B28" s="506" t="s">
        <v>867</v>
      </c>
      <c r="C28" s="520"/>
      <c r="D28" s="521"/>
      <c r="E28" s="455"/>
      <c r="F28" s="522">
        <f>1050000+944965</f>
        <v>1994965</v>
      </c>
      <c r="G28" s="523"/>
      <c r="H28" s="521"/>
      <c r="I28" s="507"/>
      <c r="J28" s="251"/>
      <c r="K28" s="251"/>
      <c r="L28" s="319"/>
    </row>
    <row r="29" spans="1:12" ht="47.25" customHeight="1" thickBot="1">
      <c r="A29" s="241"/>
      <c r="B29" s="465" t="s">
        <v>868</v>
      </c>
      <c r="C29" s="514"/>
      <c r="D29" s="515"/>
      <c r="E29" s="516"/>
      <c r="F29" s="517">
        <v>150000</v>
      </c>
      <c r="G29" s="518"/>
      <c r="H29" s="519"/>
      <c r="I29" s="319"/>
      <c r="J29" s="251"/>
      <c r="K29" s="251"/>
      <c r="L29" s="319"/>
    </row>
    <row r="30" spans="1:12" ht="23.25" customHeight="1" thickBot="1">
      <c r="A30" s="241"/>
      <c r="B30" s="465" t="s">
        <v>869</v>
      </c>
      <c r="C30" s="241"/>
      <c r="D30" s="278"/>
      <c r="E30" s="455"/>
      <c r="F30" s="318">
        <v>50000</v>
      </c>
      <c r="G30" s="252"/>
      <c r="H30" s="251"/>
      <c r="I30" s="319"/>
      <c r="J30" s="251"/>
      <c r="K30" s="251"/>
      <c r="L30" s="319"/>
    </row>
    <row r="31" spans="1:12" ht="27" thickBot="1">
      <c r="A31" s="241"/>
      <c r="B31" s="256" t="s">
        <v>870</v>
      </c>
      <c r="C31" s="241"/>
      <c r="D31" s="278"/>
      <c r="E31" s="455"/>
      <c r="F31" s="318">
        <v>200000</v>
      </c>
      <c r="G31" s="252"/>
      <c r="H31" s="251"/>
      <c r="I31" s="319"/>
      <c r="J31" s="251"/>
      <c r="K31" s="251"/>
      <c r="L31" s="319"/>
    </row>
    <row r="32" spans="1:12" ht="13.5" thickBot="1">
      <c r="A32" s="241"/>
      <c r="B32" s="241" t="s">
        <v>884</v>
      </c>
      <c r="C32" s="241"/>
      <c r="D32" s="278"/>
      <c r="E32" s="455"/>
      <c r="F32" s="318">
        <v>250000</v>
      </c>
      <c r="G32" s="252"/>
      <c r="H32" s="251"/>
      <c r="I32" s="319"/>
      <c r="J32" s="251"/>
      <c r="K32" s="251"/>
      <c r="L32" s="319"/>
    </row>
    <row r="33" spans="1:12" ht="27" thickBot="1">
      <c r="A33" s="250" t="s">
        <v>567</v>
      </c>
      <c r="B33" s="253" t="s">
        <v>568</v>
      </c>
      <c r="C33" s="241"/>
      <c r="D33" s="278"/>
      <c r="E33" s="455"/>
      <c r="F33" s="318">
        <f>F34+F35+F36+F37+F38</f>
        <v>250000</v>
      </c>
      <c r="G33" s="252"/>
      <c r="H33" s="251"/>
      <c r="I33" s="319"/>
      <c r="J33" s="251"/>
      <c r="K33" s="251"/>
      <c r="L33" s="319"/>
    </row>
    <row r="34" spans="1:12" ht="27" thickBot="1">
      <c r="A34" s="241"/>
      <c r="B34" s="256" t="s">
        <v>865</v>
      </c>
      <c r="C34" s="241"/>
      <c r="D34" s="278"/>
      <c r="E34" s="455"/>
      <c r="F34" s="318">
        <v>130000</v>
      </c>
      <c r="G34" s="252"/>
      <c r="H34" s="251"/>
      <c r="I34" s="319"/>
      <c r="J34" s="251"/>
      <c r="K34" s="251"/>
      <c r="L34" s="319"/>
    </row>
    <row r="35" spans="1:12" ht="32.25" customHeight="1" thickBot="1">
      <c r="A35" s="241"/>
      <c r="B35" s="465" t="s">
        <v>863</v>
      </c>
      <c r="C35" s="241"/>
      <c r="D35" s="278"/>
      <c r="E35" s="455"/>
      <c r="F35" s="318">
        <v>30000</v>
      </c>
      <c r="G35" s="252"/>
      <c r="H35" s="251"/>
      <c r="I35" s="319"/>
      <c r="J35" s="251"/>
      <c r="K35" s="251"/>
      <c r="L35" s="319"/>
    </row>
    <row r="36" spans="1:12" ht="32.25" customHeight="1" thickBot="1">
      <c r="A36" s="241"/>
      <c r="B36" s="465" t="s">
        <v>864</v>
      </c>
      <c r="C36" s="241"/>
      <c r="D36" s="278"/>
      <c r="E36" s="455"/>
      <c r="F36" s="318">
        <v>30000</v>
      </c>
      <c r="G36" s="252"/>
      <c r="H36" s="251"/>
      <c r="I36" s="319"/>
      <c r="J36" s="251"/>
      <c r="K36" s="251"/>
      <c r="L36" s="319"/>
    </row>
    <row r="37" spans="1:12" ht="13.5" thickBot="1">
      <c r="A37" s="241"/>
      <c r="B37" s="465" t="s">
        <v>866</v>
      </c>
      <c r="C37" s="241"/>
      <c r="D37" s="278"/>
      <c r="E37" s="455"/>
      <c r="F37" s="318">
        <v>30000</v>
      </c>
      <c r="G37" s="252"/>
      <c r="H37" s="251"/>
      <c r="I37" s="319"/>
      <c r="J37" s="251"/>
      <c r="K37" s="251"/>
      <c r="L37" s="319"/>
    </row>
    <row r="38" spans="1:12" ht="94.5" customHeight="1" thickBot="1">
      <c r="A38" s="241"/>
      <c r="B38" s="465" t="s">
        <v>867</v>
      </c>
      <c r="C38" s="241"/>
      <c r="D38" s="278"/>
      <c r="E38" s="455"/>
      <c r="F38" s="318">
        <v>30000</v>
      </c>
      <c r="G38" s="252"/>
      <c r="H38" s="251"/>
      <c r="I38" s="319"/>
      <c r="J38" s="251"/>
      <c r="K38" s="251"/>
      <c r="L38" s="319"/>
    </row>
    <row r="39" spans="1:12" ht="15.75" customHeight="1" thickBot="1">
      <c r="A39" s="241"/>
      <c r="B39" s="241" t="s">
        <v>189</v>
      </c>
      <c r="C39" s="241"/>
      <c r="D39" s="278"/>
      <c r="E39" s="455"/>
      <c r="F39" s="318"/>
      <c r="G39" s="252"/>
      <c r="H39" s="251"/>
      <c r="I39" s="319"/>
      <c r="J39" s="251"/>
      <c r="K39" s="251"/>
      <c r="L39" s="319"/>
    </row>
    <row r="40" spans="1:12" s="220" customFormat="1" ht="46.5" customHeight="1" thickBot="1">
      <c r="A40" s="306" t="s">
        <v>793</v>
      </c>
      <c r="B40" s="314" t="s">
        <v>825</v>
      </c>
      <c r="C40" s="279"/>
      <c r="D40" s="278"/>
      <c r="E40" s="455"/>
      <c r="F40" s="318">
        <f>F41</f>
        <v>470000</v>
      </c>
      <c r="G40" s="252"/>
      <c r="H40" s="251"/>
      <c r="I40" s="319"/>
      <c r="J40" s="251"/>
      <c r="K40" s="251"/>
      <c r="L40" s="319"/>
    </row>
    <row r="41" spans="1:12" ht="39.75" customHeight="1" thickBot="1">
      <c r="A41" s="241"/>
      <c r="B41" s="256" t="s">
        <v>879</v>
      </c>
      <c r="C41" s="270" t="s">
        <v>636</v>
      </c>
      <c r="D41" s="278"/>
      <c r="E41" s="455"/>
      <c r="F41" s="318">
        <v>470000</v>
      </c>
      <c r="G41" s="252"/>
      <c r="H41" s="251"/>
      <c r="I41" s="319"/>
      <c r="J41" s="251"/>
      <c r="K41" s="251"/>
      <c r="L41" s="319"/>
    </row>
    <row r="42" spans="1:12" ht="13.5" thickBot="1">
      <c r="A42" s="241"/>
      <c r="B42" s="279" t="s">
        <v>803</v>
      </c>
      <c r="C42" s="270" t="s">
        <v>637</v>
      </c>
      <c r="D42" s="278"/>
      <c r="E42" s="455"/>
      <c r="F42" s="318"/>
      <c r="G42" s="252"/>
      <c r="H42" s="251"/>
      <c r="I42" s="319"/>
      <c r="J42" s="251"/>
      <c r="K42" s="251"/>
      <c r="L42" s="319"/>
    </row>
    <row r="43" spans="1:12" ht="13.5" thickBot="1">
      <c r="A43" s="241"/>
      <c r="B43" s="241" t="s">
        <v>577</v>
      </c>
      <c r="C43" s="241"/>
      <c r="D43" s="317"/>
      <c r="E43" s="456"/>
      <c r="F43" s="259"/>
      <c r="G43" s="248"/>
      <c r="H43" s="241"/>
      <c r="I43" s="241"/>
      <c r="J43" s="241"/>
      <c r="K43" s="241"/>
      <c r="L43" s="241"/>
    </row>
    <row r="45" spans="1:9" s="220" customFormat="1" ht="13.5">
      <c r="A45" s="219" t="s">
        <v>681</v>
      </c>
      <c r="B45" s="526"/>
      <c r="D45" s="316"/>
      <c r="E45" s="297"/>
      <c r="F45" s="315" t="s">
        <v>762</v>
      </c>
      <c r="G45" s="316"/>
      <c r="H45" s="316"/>
      <c r="I45" s="316"/>
    </row>
    <row r="46" spans="1:4" ht="13.5">
      <c r="A46" s="204" t="s">
        <v>433</v>
      </c>
      <c r="D46" s="221" t="s">
        <v>546</v>
      </c>
    </row>
    <row r="49" spans="1:9" ht="13.5">
      <c r="A49" s="204" t="s">
        <v>434</v>
      </c>
      <c r="D49" s="214"/>
      <c r="F49" s="323" t="s">
        <v>701</v>
      </c>
      <c r="G49" s="214"/>
      <c r="H49" s="214"/>
      <c r="I49" s="214"/>
    </row>
    <row r="50" spans="1:4" ht="13.5">
      <c r="A50" s="204" t="s">
        <v>433</v>
      </c>
      <c r="D50" s="221" t="s">
        <v>546</v>
      </c>
    </row>
    <row r="101" ht="12.75">
      <c r="G101">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13">
      <selection activeCell="F30" sqref="F30"/>
    </sheetView>
  </sheetViews>
  <sheetFormatPr defaultColWidth="9.00390625" defaultRowHeight="12.75"/>
  <cols>
    <col min="1" max="1" width="10.625" style="0" customWidth="1"/>
    <col min="2" max="2" width="26.50390625" style="220" customWidth="1"/>
    <col min="3" max="4" width="12.00390625" style="0" customWidth="1"/>
    <col min="5" max="5" width="12.50390625" style="273" customWidth="1"/>
    <col min="6" max="6" width="14.375" style="273"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 min="16" max="16" width="14.375" style="499" bestFit="1" customWidth="1"/>
  </cols>
  <sheetData>
    <row r="1" ht="13.5">
      <c r="I1" s="204" t="s">
        <v>605</v>
      </c>
    </row>
    <row r="2" ht="13.5">
      <c r="I2" s="204" t="s">
        <v>606</v>
      </c>
    </row>
    <row r="3" ht="13.5">
      <c r="I3" s="204" t="s">
        <v>607</v>
      </c>
    </row>
    <row r="4" ht="13.5">
      <c r="I4" s="204" t="s">
        <v>457</v>
      </c>
    </row>
    <row r="5" ht="13.5">
      <c r="I5" s="204" t="s">
        <v>458</v>
      </c>
    </row>
    <row r="6" ht="13.5">
      <c r="I6" s="204" t="s">
        <v>459</v>
      </c>
    </row>
    <row r="7" ht="13.5">
      <c r="I7" s="204" t="s">
        <v>460</v>
      </c>
    </row>
    <row r="9" spans="1:12" ht="15">
      <c r="A9" s="754" t="s">
        <v>560</v>
      </c>
      <c r="B9" s="754"/>
      <c r="C9" s="754"/>
      <c r="D9" s="754"/>
      <c r="E9" s="754"/>
      <c r="F9" s="754"/>
      <c r="G9" s="754"/>
      <c r="H9" s="754"/>
      <c r="I9" s="754"/>
      <c r="J9" s="754"/>
      <c r="K9" s="754"/>
      <c r="L9" s="754"/>
    </row>
    <row r="10" spans="1:16" s="220" customFormat="1" ht="15">
      <c r="A10" s="770" t="s">
        <v>639</v>
      </c>
      <c r="B10" s="770"/>
      <c r="C10" s="770"/>
      <c r="D10" s="770"/>
      <c r="E10" s="770"/>
      <c r="F10" s="770"/>
      <c r="G10" s="770"/>
      <c r="H10" s="770"/>
      <c r="I10" s="770"/>
      <c r="J10" s="770"/>
      <c r="K10" s="770"/>
      <c r="L10" s="770"/>
      <c r="P10" s="500"/>
    </row>
    <row r="11" spans="1:12" ht="13.5">
      <c r="A11" s="783" t="s">
        <v>438</v>
      </c>
      <c r="B11" s="783"/>
      <c r="C11" s="783"/>
      <c r="D11" s="783"/>
      <c r="E11" s="783"/>
      <c r="F11" s="783"/>
      <c r="G11" s="783"/>
      <c r="H11" s="783"/>
      <c r="I11" s="783"/>
      <c r="J11" s="783"/>
      <c r="K11" s="783"/>
      <c r="L11" s="783"/>
    </row>
    <row r="12" ht="13.5" thickBot="1">
      <c r="L12">
        <v>310</v>
      </c>
    </row>
    <row r="13" spans="1:12" ht="13.5" thickBot="1">
      <c r="A13" s="756" t="s">
        <v>608</v>
      </c>
      <c r="B13" s="796" t="s">
        <v>609</v>
      </c>
      <c r="C13" s="756" t="s">
        <v>610</v>
      </c>
      <c r="D13" s="798" t="s">
        <v>829</v>
      </c>
      <c r="E13" s="799"/>
      <c r="F13" s="800"/>
      <c r="G13" s="798" t="s">
        <v>651</v>
      </c>
      <c r="H13" s="799"/>
      <c r="I13" s="800"/>
      <c r="J13" s="798" t="s">
        <v>830</v>
      </c>
      <c r="K13" s="799"/>
      <c r="L13" s="800"/>
    </row>
    <row r="14" spans="1:12" ht="36" thickBot="1">
      <c r="A14" s="757"/>
      <c r="B14" s="797"/>
      <c r="C14" s="757"/>
      <c r="D14" s="209" t="s">
        <v>611</v>
      </c>
      <c r="E14" s="277" t="s">
        <v>623</v>
      </c>
      <c r="F14" s="272" t="s">
        <v>612</v>
      </c>
      <c r="G14" s="209" t="s">
        <v>611</v>
      </c>
      <c r="H14" s="258" t="s">
        <v>623</v>
      </c>
      <c r="I14" s="207" t="s">
        <v>612</v>
      </c>
      <c r="J14" s="209" t="s">
        <v>611</v>
      </c>
      <c r="K14" s="207" t="s">
        <v>613</v>
      </c>
      <c r="L14" s="207" t="s">
        <v>612</v>
      </c>
    </row>
    <row r="15" spans="1:16" s="320" customFormat="1" ht="13.5" thickBot="1">
      <c r="A15" s="249" t="s">
        <v>871</v>
      </c>
      <c r="B15" s="255" t="s">
        <v>686</v>
      </c>
      <c r="C15" s="240"/>
      <c r="D15" s="240"/>
      <c r="E15" s="261"/>
      <c r="F15" s="261">
        <f>F18</f>
        <v>0</v>
      </c>
      <c r="G15" s="241"/>
      <c r="H15" s="240"/>
      <c r="I15" s="240"/>
      <c r="J15" s="240"/>
      <c r="K15" s="241"/>
      <c r="L15" s="240"/>
      <c r="P15" s="501"/>
    </row>
    <row r="16" spans="1:12" ht="48" thickBot="1">
      <c r="A16" s="209" t="s">
        <v>614</v>
      </c>
      <c r="B16" s="256" t="s">
        <v>615</v>
      </c>
      <c r="C16" s="212"/>
      <c r="D16" s="212"/>
      <c r="E16" s="262"/>
      <c r="F16" s="262"/>
      <c r="G16" s="210"/>
      <c r="H16" s="212"/>
      <c r="I16" s="212"/>
      <c r="J16" s="212"/>
      <c r="K16" s="210"/>
      <c r="L16" s="212"/>
    </row>
    <row r="17" spans="1:12" ht="24" thickBot="1">
      <c r="A17" s="209">
        <v>2</v>
      </c>
      <c r="B17" s="255" t="s">
        <v>617</v>
      </c>
      <c r="C17" s="275" t="s">
        <v>637</v>
      </c>
      <c r="D17" s="212"/>
      <c r="E17" s="262"/>
      <c r="F17" s="262">
        <v>5000</v>
      </c>
      <c r="G17" s="210"/>
      <c r="H17" s="212"/>
      <c r="I17" s="212"/>
      <c r="J17" s="212"/>
      <c r="K17" s="210"/>
      <c r="L17" s="212"/>
    </row>
    <row r="18" spans="1:12" ht="13.5" thickBot="1">
      <c r="A18" s="209">
        <v>3</v>
      </c>
      <c r="B18" s="246" t="s">
        <v>704</v>
      </c>
      <c r="C18" s="275" t="s">
        <v>636</v>
      </c>
      <c r="D18" s="212"/>
      <c r="E18" s="262"/>
      <c r="F18" s="262"/>
      <c r="G18" s="210"/>
      <c r="H18" s="212"/>
      <c r="I18" s="212"/>
      <c r="J18" s="212"/>
      <c r="K18" s="210"/>
      <c r="L18" s="212"/>
    </row>
    <row r="19" spans="1:12" ht="13.5" thickBot="1">
      <c r="A19" s="210"/>
      <c r="B19" s="246" t="s">
        <v>443</v>
      </c>
      <c r="C19" s="212"/>
      <c r="D19" s="212"/>
      <c r="E19" s="262"/>
      <c r="F19" s="262"/>
      <c r="G19" s="210"/>
      <c r="H19" s="212"/>
      <c r="I19" s="212"/>
      <c r="J19" s="212"/>
      <c r="K19" s="210"/>
      <c r="L19" s="212"/>
    </row>
    <row r="20" spans="1:16" s="264" customFormat="1" ht="13.5" thickBot="1">
      <c r="A20" s="249" t="s">
        <v>600</v>
      </c>
      <c r="B20" s="306" t="s">
        <v>601</v>
      </c>
      <c r="D20" s="212"/>
      <c r="E20" s="262"/>
      <c r="F20" s="262">
        <f>F21</f>
        <v>5500000</v>
      </c>
      <c r="G20" s="210"/>
      <c r="H20" s="212"/>
      <c r="I20" s="212"/>
      <c r="J20" s="212"/>
      <c r="K20" s="210"/>
      <c r="L20" s="212"/>
      <c r="P20" s="502"/>
    </row>
    <row r="21" spans="1:12" ht="48" thickBot="1">
      <c r="A21" s="215"/>
      <c r="B21" s="255" t="s">
        <v>615</v>
      </c>
      <c r="C21" s="210"/>
      <c r="D21" s="212"/>
      <c r="E21" s="262"/>
      <c r="F21" s="262">
        <f>F22+F23+F24+F25+F26</f>
        <v>5500000</v>
      </c>
      <c r="G21" s="210"/>
      <c r="H21" s="212"/>
      <c r="I21" s="212"/>
      <c r="J21" s="212"/>
      <c r="K21" s="210"/>
      <c r="L21" s="212"/>
    </row>
    <row r="22" spans="1:12" ht="13.5" thickBot="1">
      <c r="A22" s="209">
        <v>1</v>
      </c>
      <c r="B22" s="478" t="s">
        <v>872</v>
      </c>
      <c r="C22" s="210"/>
      <c r="D22" s="212"/>
      <c r="E22" s="262"/>
      <c r="F22" s="262">
        <v>1000000</v>
      </c>
      <c r="G22" s="210"/>
      <c r="H22" s="212"/>
      <c r="I22" s="212"/>
      <c r="J22" s="212"/>
      <c r="K22" s="210"/>
      <c r="L22" s="212"/>
    </row>
    <row r="23" spans="1:12" ht="13.5" thickBot="1">
      <c r="A23" s="209" t="s">
        <v>616</v>
      </c>
      <c r="B23" s="478" t="s">
        <v>873</v>
      </c>
      <c r="C23" s="210"/>
      <c r="D23" s="212"/>
      <c r="E23" s="262"/>
      <c r="F23" s="262">
        <v>750000</v>
      </c>
      <c r="G23" s="210"/>
      <c r="H23" s="212"/>
      <c r="I23" s="212"/>
      <c r="J23" s="212"/>
      <c r="K23" s="210"/>
      <c r="L23" s="212"/>
    </row>
    <row r="24" spans="1:12" ht="13.5" thickBot="1">
      <c r="A24" s="209">
        <v>3</v>
      </c>
      <c r="B24" s="478" t="s">
        <v>638</v>
      </c>
      <c r="C24" s="210"/>
      <c r="D24" s="212"/>
      <c r="E24" s="262"/>
      <c r="F24" s="262">
        <v>3250000</v>
      </c>
      <c r="G24" s="210"/>
      <c r="H24" s="212"/>
      <c r="I24" s="212"/>
      <c r="J24" s="212"/>
      <c r="K24" s="210"/>
      <c r="L24" s="212"/>
    </row>
    <row r="25" spans="1:12" ht="13.5" thickBot="1">
      <c r="A25" s="209">
        <v>4</v>
      </c>
      <c r="B25" s="478" t="s">
        <v>874</v>
      </c>
      <c r="C25" s="210"/>
      <c r="D25" s="212"/>
      <c r="E25" s="262"/>
      <c r="F25" s="262">
        <v>500000</v>
      </c>
      <c r="G25" s="210"/>
      <c r="H25" s="212"/>
      <c r="I25" s="212"/>
      <c r="J25" s="212"/>
      <c r="K25" s="210"/>
      <c r="L25" s="212"/>
    </row>
    <row r="26" spans="1:12" ht="13.5" thickBot="1">
      <c r="A26" s="209">
        <v>5</v>
      </c>
      <c r="B26" s="478" t="s">
        <v>875</v>
      </c>
      <c r="C26" s="210"/>
      <c r="D26" s="212"/>
      <c r="E26" s="262"/>
      <c r="F26" s="262"/>
      <c r="G26" s="210"/>
      <c r="H26" s="212"/>
      <c r="I26" s="212"/>
      <c r="J26" s="212"/>
      <c r="K26" s="210"/>
      <c r="L26" s="212"/>
    </row>
    <row r="27" spans="1:12" ht="13.5" thickBot="1">
      <c r="A27" s="210"/>
      <c r="B27" s="246" t="s">
        <v>189</v>
      </c>
      <c r="C27" s="210"/>
      <c r="D27" s="212"/>
      <c r="E27" s="262"/>
      <c r="F27" s="262"/>
      <c r="G27" s="210"/>
      <c r="H27" s="212"/>
      <c r="I27" s="212"/>
      <c r="J27" s="212"/>
      <c r="K27" s="210"/>
      <c r="L27" s="212"/>
    </row>
    <row r="28" spans="1:16" s="264" customFormat="1" ht="35.25" thickBot="1">
      <c r="A28" s="250" t="s">
        <v>602</v>
      </c>
      <c r="B28" s="257" t="s">
        <v>622</v>
      </c>
      <c r="C28" s="275"/>
      <c r="D28" s="212"/>
      <c r="E28" s="262"/>
      <c r="F28" s="262">
        <f>F29</f>
        <v>300000</v>
      </c>
      <c r="G28" s="210"/>
      <c r="H28" s="212"/>
      <c r="I28" s="212"/>
      <c r="J28" s="212"/>
      <c r="K28" s="210"/>
      <c r="L28" s="212"/>
      <c r="P28" s="502"/>
    </row>
    <row r="29" spans="1:12" ht="48" thickBot="1">
      <c r="A29" s="215"/>
      <c r="B29" s="255" t="s">
        <v>615</v>
      </c>
      <c r="C29" s="210"/>
      <c r="D29" s="212"/>
      <c r="E29" s="262"/>
      <c r="F29" s="262">
        <v>300000</v>
      </c>
      <c r="G29" s="210"/>
      <c r="H29" s="212"/>
      <c r="I29" s="212"/>
      <c r="J29" s="212"/>
      <c r="K29" s="210"/>
      <c r="L29" s="212"/>
    </row>
    <row r="30" spans="1:12" ht="13.5" thickBot="1">
      <c r="A30" s="209">
        <v>1</v>
      </c>
      <c r="B30" s="478" t="s">
        <v>872</v>
      </c>
      <c r="C30" s="210"/>
      <c r="D30" s="212"/>
      <c r="E30" s="262"/>
      <c r="F30" s="262"/>
      <c r="G30" s="210"/>
      <c r="H30" s="212"/>
      <c r="I30" s="212"/>
      <c r="J30" s="212"/>
      <c r="K30" s="210"/>
      <c r="L30" s="212"/>
    </row>
    <row r="31" spans="1:12" ht="13.5" thickBot="1">
      <c r="A31" s="209" t="s">
        <v>616</v>
      </c>
      <c r="B31" s="478" t="s">
        <v>873</v>
      </c>
      <c r="C31" s="210"/>
      <c r="D31" s="212"/>
      <c r="E31" s="262"/>
      <c r="F31" s="262">
        <v>135000</v>
      </c>
      <c r="G31" s="210"/>
      <c r="H31" s="212"/>
      <c r="I31" s="212"/>
      <c r="J31" s="212"/>
      <c r="K31" s="210"/>
      <c r="L31" s="212"/>
    </row>
    <row r="32" spans="1:12" ht="13.5" thickBot="1">
      <c r="A32" s="209">
        <v>3</v>
      </c>
      <c r="B32" s="478" t="s">
        <v>638</v>
      </c>
      <c r="C32" s="210"/>
      <c r="D32" s="212"/>
      <c r="E32" s="262"/>
      <c r="F32" s="262">
        <v>135000</v>
      </c>
      <c r="G32" s="210"/>
      <c r="H32" s="212"/>
      <c r="I32" s="212"/>
      <c r="J32" s="212"/>
      <c r="K32" s="210"/>
      <c r="L32" s="212"/>
    </row>
    <row r="33" spans="1:12" ht="13.5" thickBot="1">
      <c r="A33" s="209">
        <v>4</v>
      </c>
      <c r="B33" s="478" t="s">
        <v>874</v>
      </c>
      <c r="D33" s="212"/>
      <c r="E33" s="262"/>
      <c r="F33" s="262"/>
      <c r="G33" s="210"/>
      <c r="H33" s="212"/>
      <c r="I33" s="212"/>
      <c r="J33" s="212"/>
      <c r="K33" s="210"/>
      <c r="L33" s="212"/>
    </row>
    <row r="34" spans="1:12" ht="21" customHeight="1" thickBot="1">
      <c r="A34" s="209">
        <v>5</v>
      </c>
      <c r="B34" s="478" t="s">
        <v>875</v>
      </c>
      <c r="C34" s="210"/>
      <c r="D34" s="212"/>
      <c r="E34" s="262"/>
      <c r="F34" s="262"/>
      <c r="G34" s="210"/>
      <c r="H34" s="212"/>
      <c r="I34" s="212"/>
      <c r="J34" s="212"/>
      <c r="K34" s="210"/>
      <c r="L34" s="212"/>
    </row>
    <row r="35" spans="1:12" ht="13.5" thickBot="1">
      <c r="A35" s="210"/>
      <c r="B35" s="246" t="s">
        <v>189</v>
      </c>
      <c r="C35" s="210"/>
      <c r="D35" s="212"/>
      <c r="E35" s="262"/>
      <c r="F35" s="262"/>
      <c r="G35" s="210"/>
      <c r="H35" s="212"/>
      <c r="I35" s="212"/>
      <c r="J35" s="212"/>
      <c r="K35" s="210"/>
      <c r="L35" s="212"/>
    </row>
    <row r="36" spans="1:12" ht="13.5" thickBot="1">
      <c r="A36" s="249" t="s">
        <v>624</v>
      </c>
      <c r="B36" s="302" t="s">
        <v>625</v>
      </c>
      <c r="C36" s="275" t="s">
        <v>636</v>
      </c>
      <c r="D36" s="212"/>
      <c r="E36" s="262"/>
      <c r="F36" s="262">
        <f>F40</f>
        <v>12000000</v>
      </c>
      <c r="G36" s="210"/>
      <c r="H36" s="212"/>
      <c r="I36" s="212"/>
      <c r="J36" s="212"/>
      <c r="K36" s="210"/>
      <c r="L36" s="212"/>
    </row>
    <row r="37" spans="1:12" ht="48" thickBot="1">
      <c r="A37" s="215"/>
      <c r="B37" s="255" t="s">
        <v>615</v>
      </c>
      <c r="C37" s="210"/>
      <c r="D37" s="212"/>
      <c r="E37" s="262"/>
      <c r="F37" s="262"/>
      <c r="G37" s="210"/>
      <c r="H37" s="212"/>
      <c r="I37" s="212"/>
      <c r="J37" s="212"/>
      <c r="K37" s="210"/>
      <c r="L37" s="212"/>
    </row>
    <row r="38" spans="1:12" ht="13.5" thickBot="1">
      <c r="A38" s="209">
        <v>1</v>
      </c>
      <c r="B38" s="478" t="s">
        <v>872</v>
      </c>
      <c r="C38" s="210"/>
      <c r="D38" s="212"/>
      <c r="E38" s="262"/>
      <c r="F38" s="262"/>
      <c r="G38" s="210"/>
      <c r="H38" s="212"/>
      <c r="I38" s="212"/>
      <c r="J38" s="212"/>
      <c r="K38" s="210"/>
      <c r="L38" s="212"/>
    </row>
    <row r="39" spans="1:12" ht="13.5" thickBot="1">
      <c r="A39" s="209" t="s">
        <v>616</v>
      </c>
      <c r="B39" s="478" t="s">
        <v>873</v>
      </c>
      <c r="C39" s="210"/>
      <c r="D39" s="212"/>
      <c r="E39" s="262"/>
      <c r="F39" s="262"/>
      <c r="G39" s="210"/>
      <c r="H39" s="212"/>
      <c r="I39" s="212"/>
      <c r="J39" s="212"/>
      <c r="K39" s="210"/>
      <c r="L39" s="212"/>
    </row>
    <row r="40" spans="1:12" ht="13.5" thickBot="1">
      <c r="A40" s="209">
        <v>3</v>
      </c>
      <c r="B40" s="478" t="s">
        <v>638</v>
      </c>
      <c r="C40" s="275" t="s">
        <v>636</v>
      </c>
      <c r="D40" s="212"/>
      <c r="E40" s="262"/>
      <c r="F40" s="262">
        <v>12000000</v>
      </c>
      <c r="G40" s="210"/>
      <c r="H40" s="212"/>
      <c r="I40" s="212"/>
      <c r="J40" s="212"/>
      <c r="K40" s="210"/>
      <c r="L40" s="212"/>
    </row>
    <row r="41" spans="1:12" ht="13.5" thickBot="1">
      <c r="A41" s="209">
        <v>4</v>
      </c>
      <c r="B41" s="478" t="s">
        <v>874</v>
      </c>
      <c r="C41" s="210"/>
      <c r="D41" s="212"/>
      <c r="E41" s="262"/>
      <c r="F41" s="262"/>
      <c r="G41" s="210"/>
      <c r="H41" s="212"/>
      <c r="I41" s="212"/>
      <c r="J41" s="212"/>
      <c r="K41" s="210"/>
      <c r="L41" s="212"/>
    </row>
    <row r="42" spans="1:12" ht="13.5" thickBot="1">
      <c r="A42" s="209">
        <v>5</v>
      </c>
      <c r="B42" s="478" t="s">
        <v>875</v>
      </c>
      <c r="C42" s="210"/>
      <c r="D42" s="212"/>
      <c r="E42" s="262"/>
      <c r="F42" s="262"/>
      <c r="G42" s="210"/>
      <c r="H42" s="212"/>
      <c r="I42" s="212"/>
      <c r="J42" s="212"/>
      <c r="K42" s="210"/>
      <c r="L42" s="212"/>
    </row>
    <row r="43" spans="1:12" ht="13.5" thickBot="1">
      <c r="A43" s="212"/>
      <c r="B43" s="246" t="s">
        <v>189</v>
      </c>
      <c r="C43" s="210"/>
      <c r="D43" s="212"/>
      <c r="E43" s="262"/>
      <c r="F43" s="262"/>
      <c r="G43" s="210"/>
      <c r="H43" s="212"/>
      <c r="I43" s="212"/>
      <c r="J43" s="212"/>
      <c r="K43" s="210"/>
      <c r="L43" s="212"/>
    </row>
    <row r="44" spans="1:12" ht="23.25" thickBot="1">
      <c r="A44" s="250" t="s">
        <v>626</v>
      </c>
      <c r="B44" s="314" t="s">
        <v>627</v>
      </c>
      <c r="C44" s="210"/>
      <c r="D44" s="212"/>
      <c r="E44" s="262"/>
      <c r="F44" s="262"/>
      <c r="G44" s="210"/>
      <c r="H44" s="212"/>
      <c r="I44" s="212"/>
      <c r="J44" s="212"/>
      <c r="K44" s="210"/>
      <c r="L44" s="212"/>
    </row>
    <row r="45" spans="1:12" ht="48" thickBot="1">
      <c r="A45" s="215"/>
      <c r="B45" s="255" t="s">
        <v>615</v>
      </c>
      <c r="C45" s="210"/>
      <c r="D45" s="212"/>
      <c r="E45" s="262"/>
      <c r="F45" s="262"/>
      <c r="G45" s="210"/>
      <c r="H45" s="212"/>
      <c r="I45" s="212"/>
      <c r="J45" s="212"/>
      <c r="K45" s="210"/>
      <c r="L45" s="212"/>
    </row>
    <row r="46" spans="1:12" ht="13.5" thickBot="1">
      <c r="A46" s="209">
        <v>1</v>
      </c>
      <c r="B46" s="478" t="s">
        <v>872</v>
      </c>
      <c r="C46" s="210"/>
      <c r="D46" s="212"/>
      <c r="E46" s="262"/>
      <c r="F46" s="262"/>
      <c r="G46" s="210"/>
      <c r="H46" s="212"/>
      <c r="I46" s="212"/>
      <c r="J46" s="212"/>
      <c r="K46" s="210"/>
      <c r="L46" s="212"/>
    </row>
    <row r="47" spans="1:12" ht="13.5" thickBot="1">
      <c r="A47" s="209" t="s">
        <v>616</v>
      </c>
      <c r="B47" s="478" t="s">
        <v>873</v>
      </c>
      <c r="C47" s="210"/>
      <c r="D47" s="212"/>
      <c r="E47" s="262"/>
      <c r="F47" s="262"/>
      <c r="G47" s="210"/>
      <c r="H47" s="212"/>
      <c r="I47" s="212"/>
      <c r="J47" s="212"/>
      <c r="K47" s="210"/>
      <c r="L47" s="212"/>
    </row>
    <row r="48" spans="1:12" ht="13.5" thickBot="1">
      <c r="A48" s="209">
        <v>3</v>
      </c>
      <c r="B48" s="478" t="s">
        <v>638</v>
      </c>
      <c r="D48" s="212"/>
      <c r="E48" s="262"/>
      <c r="G48" s="210"/>
      <c r="H48" s="212"/>
      <c r="I48" s="212"/>
      <c r="J48" s="212"/>
      <c r="K48" s="210"/>
      <c r="L48" s="212"/>
    </row>
    <row r="49" spans="1:12" ht="13.5" thickBot="1">
      <c r="A49" s="209">
        <v>4</v>
      </c>
      <c r="B49" s="478" t="s">
        <v>874</v>
      </c>
      <c r="C49" s="210"/>
      <c r="D49" s="212"/>
      <c r="E49" s="262"/>
      <c r="F49" s="262"/>
      <c r="G49" s="210"/>
      <c r="H49" s="212"/>
      <c r="I49" s="212"/>
      <c r="J49" s="212"/>
      <c r="K49" s="210"/>
      <c r="L49" s="212"/>
    </row>
    <row r="50" spans="1:12" ht="13.5" thickBot="1">
      <c r="A50" s="209">
        <v>5</v>
      </c>
      <c r="B50" s="478" t="s">
        <v>875</v>
      </c>
      <c r="C50" s="210"/>
      <c r="D50" s="212"/>
      <c r="E50" s="262"/>
      <c r="F50" s="262"/>
      <c r="G50" s="210"/>
      <c r="H50" s="212"/>
      <c r="I50" s="212"/>
      <c r="J50" s="212"/>
      <c r="K50" s="210"/>
      <c r="L50" s="212"/>
    </row>
    <row r="51" spans="1:12" ht="13.5" thickBot="1">
      <c r="A51" s="481"/>
      <c r="B51" s="482"/>
      <c r="C51" s="210"/>
      <c r="D51" s="212"/>
      <c r="E51" s="262"/>
      <c r="F51" s="262"/>
      <c r="G51" s="210"/>
      <c r="H51" s="212"/>
      <c r="I51" s="212"/>
      <c r="J51" s="212"/>
      <c r="K51" s="210"/>
      <c r="L51" s="212"/>
    </row>
    <row r="52" spans="1:12" ht="13.5" thickBot="1">
      <c r="A52" s="731" t="s">
        <v>618</v>
      </c>
      <c r="B52" s="733"/>
      <c r="C52" s="210"/>
      <c r="D52" s="210"/>
      <c r="E52" s="262"/>
      <c r="F52" s="262"/>
      <c r="G52" s="210"/>
      <c r="H52" s="210"/>
      <c r="I52" s="210"/>
      <c r="J52" s="210"/>
      <c r="K52" s="210"/>
      <c r="L52" s="210"/>
    </row>
    <row r="54" ht="13.5">
      <c r="A54" s="204" t="s">
        <v>619</v>
      </c>
    </row>
    <row r="55" ht="13.5">
      <c r="A55" s="204" t="s">
        <v>620</v>
      </c>
    </row>
    <row r="57" ht="13.5">
      <c r="A57" s="204" t="s">
        <v>621</v>
      </c>
    </row>
    <row r="59" spans="1:16" s="220" customFormat="1" ht="13.5">
      <c r="A59" s="219" t="s">
        <v>681</v>
      </c>
      <c r="D59" s="316"/>
      <c r="E59" s="297"/>
      <c r="F59" s="315" t="s">
        <v>762</v>
      </c>
      <c r="G59" s="316"/>
      <c r="H59" s="316"/>
      <c r="I59" s="316"/>
      <c r="P59" s="500"/>
    </row>
    <row r="60" spans="1:4" ht="13.5">
      <c r="A60" s="204" t="s">
        <v>433</v>
      </c>
      <c r="D60" s="221" t="s">
        <v>546</v>
      </c>
    </row>
  </sheetData>
  <sheetProtection/>
  <mergeCells count="10">
    <mergeCell ref="A52:B52"/>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5" t="s">
        <v>249</v>
      </c>
      <c r="B8" s="816"/>
      <c r="C8" s="816"/>
      <c r="D8" s="816"/>
      <c r="E8" s="816"/>
      <c r="F8" s="816"/>
      <c r="G8" s="816"/>
      <c r="H8" s="816"/>
      <c r="I8" s="816"/>
      <c r="J8" s="816"/>
      <c r="K8" s="816"/>
      <c r="L8" s="724"/>
    </row>
    <row r="9" spans="1:12" s="19" customFormat="1" ht="17.25">
      <c r="A9" s="14"/>
      <c r="B9" s="15"/>
      <c r="C9" s="15"/>
      <c r="D9" s="15"/>
      <c r="E9" s="15"/>
      <c r="F9" s="15"/>
      <c r="G9" s="15"/>
      <c r="H9" s="15"/>
      <c r="I9" s="15"/>
      <c r="J9" s="15"/>
      <c r="K9" s="15"/>
      <c r="L9" s="7"/>
    </row>
    <row r="10" spans="1:12" s="19" customFormat="1" ht="17.25">
      <c r="A10" s="25"/>
      <c r="B10" s="817"/>
      <c r="C10" s="818"/>
      <c r="D10" s="818"/>
      <c r="E10" s="818"/>
      <c r="F10" s="818"/>
      <c r="G10" s="818"/>
      <c r="H10" s="818"/>
      <c r="I10" s="818"/>
      <c r="J10" s="818"/>
      <c r="K10" s="818"/>
      <c r="L10" s="818"/>
    </row>
    <row r="11" spans="1:12" s="20" customFormat="1" ht="15.75" customHeight="1">
      <c r="A11" s="28"/>
      <c r="B11" s="819" t="s">
        <v>187</v>
      </c>
      <c r="C11" s="819"/>
      <c r="D11" s="819"/>
      <c r="E11" s="819"/>
      <c r="F11" s="819"/>
      <c r="G11" s="819"/>
      <c r="H11" s="819"/>
      <c r="I11" s="819"/>
      <c r="J11" s="819"/>
      <c r="K11" s="819"/>
      <c r="L11" s="819"/>
    </row>
    <row r="12" s="19" customFormat="1" ht="0.75" customHeight="1" thickBot="1">
      <c r="A12" s="29"/>
    </row>
    <row r="13" spans="1:12" s="19" customFormat="1" ht="31.5" customHeight="1" thickBot="1">
      <c r="A13" s="806" t="s">
        <v>194</v>
      </c>
      <c r="B13" s="806" t="s">
        <v>195</v>
      </c>
      <c r="C13" s="820" t="s">
        <v>196</v>
      </c>
      <c r="D13" s="806" t="s">
        <v>208</v>
      </c>
      <c r="E13" s="825" t="s">
        <v>229</v>
      </c>
      <c r="F13" s="825"/>
      <c r="G13" s="825"/>
      <c r="H13" s="825"/>
      <c r="I13" s="806" t="s">
        <v>197</v>
      </c>
      <c r="J13" s="806" t="s">
        <v>198</v>
      </c>
      <c r="K13" s="803" t="s">
        <v>199</v>
      </c>
      <c r="L13" s="806" t="s">
        <v>238</v>
      </c>
    </row>
    <row r="14" spans="1:12" s="19" customFormat="1" ht="15.75" thickBot="1">
      <c r="A14" s="807"/>
      <c r="B14" s="807"/>
      <c r="C14" s="821"/>
      <c r="D14" s="823"/>
      <c r="E14" s="806" t="s">
        <v>193</v>
      </c>
      <c r="F14" s="809" t="s">
        <v>200</v>
      </c>
      <c r="G14" s="810"/>
      <c r="H14" s="810"/>
      <c r="I14" s="807"/>
      <c r="J14" s="807"/>
      <c r="K14" s="804"/>
      <c r="L14" s="807"/>
    </row>
    <row r="15" spans="1:12" s="19" customFormat="1" ht="61.5" customHeight="1" thickBot="1">
      <c r="A15" s="808"/>
      <c r="B15" s="808"/>
      <c r="C15" s="822"/>
      <c r="D15" s="824"/>
      <c r="E15" s="808"/>
      <c r="F15" s="83" t="s">
        <v>201</v>
      </c>
      <c r="G15" s="35" t="s">
        <v>202</v>
      </c>
      <c r="H15" s="37" t="s">
        <v>203</v>
      </c>
      <c r="I15" s="808"/>
      <c r="J15" s="808"/>
      <c r="K15" s="805"/>
      <c r="L15" s="80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1" t="s">
        <v>227</v>
      </c>
      <c r="B37" s="812"/>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3" t="s">
        <v>225</v>
      </c>
      <c r="C39" s="814"/>
      <c r="D39" s="814"/>
      <c r="E39" s="814"/>
      <c r="F39" s="814"/>
      <c r="G39" s="814"/>
      <c r="H39" s="814"/>
      <c r="I39" s="814"/>
      <c r="J39" s="814"/>
      <c r="K39" s="814"/>
    </row>
    <row r="40" s="19" customFormat="1" ht="15">
      <c r="A40" s="30"/>
    </row>
    <row r="41" spans="1:8" s="19" customFormat="1" ht="15">
      <c r="A41" s="30"/>
      <c r="B41" s="22" t="s">
        <v>207</v>
      </c>
      <c r="C41" s="22"/>
      <c r="D41" s="22"/>
      <c r="E41" s="22" t="s">
        <v>220</v>
      </c>
      <c r="F41" s="22"/>
      <c r="G41" s="801" t="s">
        <v>221</v>
      </c>
      <c r="H41" s="801"/>
    </row>
    <row r="42" spans="1:8" s="19" customFormat="1" ht="15">
      <c r="A42" s="30"/>
      <c r="B42" s="22" t="s">
        <v>186</v>
      </c>
      <c r="C42" s="22"/>
      <c r="D42" s="22"/>
      <c r="E42" s="96" t="s">
        <v>1</v>
      </c>
      <c r="F42" s="63"/>
      <c r="G42" s="802" t="s">
        <v>2</v>
      </c>
      <c r="H42" s="802"/>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2" t="s">
        <v>2</v>
      </c>
      <c r="H45" s="802"/>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5" t="s">
        <v>248</v>
      </c>
      <c r="B8" s="816"/>
      <c r="C8" s="816"/>
      <c r="D8" s="816"/>
      <c r="E8" s="816"/>
      <c r="F8" s="816"/>
      <c r="G8" s="816"/>
      <c r="H8" s="816"/>
      <c r="I8" s="816"/>
      <c r="J8" s="816"/>
      <c r="K8" s="816"/>
      <c r="L8" s="724"/>
    </row>
    <row r="9" spans="1:12" s="19" customFormat="1" ht="17.25">
      <c r="A9" s="14"/>
      <c r="B9" s="15"/>
      <c r="C9" s="15"/>
      <c r="D9" s="15"/>
      <c r="E9" s="15"/>
      <c r="F9" s="15"/>
      <c r="G9" s="15"/>
      <c r="H9" s="15"/>
      <c r="I9" s="15"/>
      <c r="J9" s="15"/>
      <c r="K9" s="15"/>
      <c r="L9" s="7"/>
    </row>
    <row r="10" spans="1:12" s="19" customFormat="1" ht="17.25">
      <c r="A10" s="25"/>
      <c r="B10" s="817"/>
      <c r="C10" s="818"/>
      <c r="D10" s="818"/>
      <c r="E10" s="818"/>
      <c r="F10" s="818"/>
      <c r="G10" s="818"/>
      <c r="H10" s="818"/>
      <c r="I10" s="818"/>
      <c r="J10" s="818"/>
      <c r="K10" s="818"/>
      <c r="L10" s="818"/>
    </row>
    <row r="11" spans="1:12" s="20" customFormat="1" ht="15.75" customHeight="1">
      <c r="A11" s="28"/>
      <c r="B11" s="819" t="s">
        <v>187</v>
      </c>
      <c r="C11" s="819"/>
      <c r="D11" s="819"/>
      <c r="E11" s="819"/>
      <c r="F11" s="819"/>
      <c r="G11" s="819"/>
      <c r="H11" s="819"/>
      <c r="I11" s="819"/>
      <c r="J11" s="819"/>
      <c r="K11" s="819"/>
      <c r="L11" s="819"/>
    </row>
    <row r="12" s="19" customFormat="1" ht="0.75" customHeight="1" thickBot="1">
      <c r="A12" s="29"/>
    </row>
    <row r="13" spans="1:12" s="19" customFormat="1" ht="31.5" customHeight="1" thickBot="1">
      <c r="A13" s="806" t="s">
        <v>194</v>
      </c>
      <c r="B13" s="806" t="s">
        <v>195</v>
      </c>
      <c r="C13" s="820" t="s">
        <v>196</v>
      </c>
      <c r="D13" s="806" t="s">
        <v>208</v>
      </c>
      <c r="E13" s="825" t="s">
        <v>229</v>
      </c>
      <c r="F13" s="825"/>
      <c r="G13" s="825"/>
      <c r="H13" s="825"/>
      <c r="I13" s="806" t="s">
        <v>197</v>
      </c>
      <c r="J13" s="806" t="s">
        <v>198</v>
      </c>
      <c r="K13" s="803" t="s">
        <v>199</v>
      </c>
      <c r="L13" s="806" t="s">
        <v>238</v>
      </c>
    </row>
    <row r="14" spans="1:12" s="19" customFormat="1" ht="15.75" thickBot="1">
      <c r="A14" s="807"/>
      <c r="B14" s="807"/>
      <c r="C14" s="821"/>
      <c r="D14" s="823"/>
      <c r="E14" s="806" t="s">
        <v>193</v>
      </c>
      <c r="F14" s="809" t="s">
        <v>200</v>
      </c>
      <c r="G14" s="810"/>
      <c r="H14" s="810"/>
      <c r="I14" s="807"/>
      <c r="J14" s="807"/>
      <c r="K14" s="804"/>
      <c r="L14" s="807"/>
    </row>
    <row r="15" spans="1:12" s="19" customFormat="1" ht="61.5" customHeight="1" thickBot="1">
      <c r="A15" s="808"/>
      <c r="B15" s="808"/>
      <c r="C15" s="822"/>
      <c r="D15" s="824"/>
      <c r="E15" s="808"/>
      <c r="F15" s="83" t="s">
        <v>201</v>
      </c>
      <c r="G15" s="35" t="s">
        <v>202</v>
      </c>
      <c r="H15" s="37" t="s">
        <v>203</v>
      </c>
      <c r="I15" s="808"/>
      <c r="J15" s="808"/>
      <c r="K15" s="805"/>
      <c r="L15" s="80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1" t="s">
        <v>227</v>
      </c>
      <c r="B37" s="812"/>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3" t="s">
        <v>225</v>
      </c>
      <c r="C39" s="814"/>
      <c r="D39" s="814"/>
      <c r="E39" s="814"/>
      <c r="F39" s="814"/>
      <c r="G39" s="814"/>
      <c r="H39" s="814"/>
      <c r="I39" s="814"/>
      <c r="J39" s="814"/>
      <c r="K39" s="814"/>
    </row>
    <row r="40" s="19" customFormat="1" ht="15">
      <c r="A40" s="30"/>
    </row>
    <row r="41" spans="1:8" s="19" customFormat="1" ht="15">
      <c r="A41" s="30"/>
      <c r="B41" s="22" t="s">
        <v>207</v>
      </c>
      <c r="C41" s="22"/>
      <c r="D41" s="22"/>
      <c r="E41" s="22" t="s">
        <v>220</v>
      </c>
      <c r="F41" s="22"/>
      <c r="G41" s="801" t="s">
        <v>221</v>
      </c>
      <c r="H41" s="801"/>
    </row>
    <row r="42" spans="1:8" s="19" customFormat="1" ht="15">
      <c r="A42" s="30"/>
      <c r="B42" s="22" t="s">
        <v>186</v>
      </c>
      <c r="C42" s="22"/>
      <c r="D42" s="22"/>
      <c r="E42" s="96" t="s">
        <v>1</v>
      </c>
      <c r="F42" s="63"/>
      <c r="G42" s="802" t="s">
        <v>2</v>
      </c>
      <c r="H42" s="802"/>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2" t="s">
        <v>2</v>
      </c>
      <c r="H45" s="802"/>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5" t="s">
        <v>247</v>
      </c>
      <c r="B8" s="816"/>
      <c r="C8" s="816"/>
      <c r="D8" s="816"/>
      <c r="E8" s="816"/>
      <c r="F8" s="816"/>
      <c r="G8" s="816"/>
      <c r="H8" s="816"/>
      <c r="I8" s="816"/>
      <c r="J8" s="816"/>
      <c r="K8" s="816"/>
      <c r="L8" s="724"/>
    </row>
    <row r="9" spans="1:12" s="19" customFormat="1" ht="17.25">
      <c r="A9" s="14"/>
      <c r="B9" s="15"/>
      <c r="C9" s="15"/>
      <c r="D9" s="15"/>
      <c r="E9" s="15"/>
      <c r="F9" s="15"/>
      <c r="G9" s="15"/>
      <c r="H9" s="15"/>
      <c r="I9" s="15"/>
      <c r="J9" s="15"/>
      <c r="K9" s="15"/>
      <c r="L9" s="7"/>
    </row>
    <row r="10" spans="1:12" s="19" customFormat="1" ht="17.25">
      <c r="A10" s="25"/>
      <c r="B10" s="817"/>
      <c r="C10" s="818"/>
      <c r="D10" s="818"/>
      <c r="E10" s="818"/>
      <c r="F10" s="818"/>
      <c r="G10" s="818"/>
      <c r="H10" s="818"/>
      <c r="I10" s="818"/>
      <c r="J10" s="818"/>
      <c r="K10" s="818"/>
      <c r="L10" s="818"/>
    </row>
    <row r="11" spans="1:12" s="20" customFormat="1" ht="15.75" customHeight="1">
      <c r="A11" s="28"/>
      <c r="B11" s="819" t="s">
        <v>187</v>
      </c>
      <c r="C11" s="819"/>
      <c r="D11" s="819"/>
      <c r="E11" s="819"/>
      <c r="F11" s="819"/>
      <c r="G11" s="819"/>
      <c r="H11" s="819"/>
      <c r="I11" s="819"/>
      <c r="J11" s="819"/>
      <c r="K11" s="819"/>
      <c r="L11" s="819"/>
    </row>
    <row r="12" s="19" customFormat="1" ht="0.75" customHeight="1" thickBot="1">
      <c r="A12" s="29"/>
    </row>
    <row r="13" spans="1:12" s="19" customFormat="1" ht="31.5" customHeight="1" thickBot="1">
      <c r="A13" s="806" t="s">
        <v>194</v>
      </c>
      <c r="B13" s="806" t="s">
        <v>195</v>
      </c>
      <c r="C13" s="820" t="s">
        <v>196</v>
      </c>
      <c r="D13" s="806" t="s">
        <v>208</v>
      </c>
      <c r="E13" s="825" t="s">
        <v>229</v>
      </c>
      <c r="F13" s="825"/>
      <c r="G13" s="825"/>
      <c r="H13" s="825"/>
      <c r="I13" s="806" t="s">
        <v>197</v>
      </c>
      <c r="J13" s="806" t="s">
        <v>198</v>
      </c>
      <c r="K13" s="803" t="s">
        <v>199</v>
      </c>
      <c r="L13" s="806" t="s">
        <v>238</v>
      </c>
    </row>
    <row r="14" spans="1:12" s="19" customFormat="1" ht="15.75" thickBot="1">
      <c r="A14" s="807"/>
      <c r="B14" s="807"/>
      <c r="C14" s="821"/>
      <c r="D14" s="823"/>
      <c r="E14" s="806" t="s">
        <v>193</v>
      </c>
      <c r="F14" s="809" t="s">
        <v>200</v>
      </c>
      <c r="G14" s="810"/>
      <c r="H14" s="810"/>
      <c r="I14" s="807"/>
      <c r="J14" s="807"/>
      <c r="K14" s="804"/>
      <c r="L14" s="807"/>
    </row>
    <row r="15" spans="1:12" s="19" customFormat="1" ht="61.5" customHeight="1" thickBot="1">
      <c r="A15" s="808"/>
      <c r="B15" s="808"/>
      <c r="C15" s="822"/>
      <c r="D15" s="824"/>
      <c r="E15" s="808"/>
      <c r="F15" s="83" t="s">
        <v>201</v>
      </c>
      <c r="G15" s="35" t="s">
        <v>202</v>
      </c>
      <c r="H15" s="37" t="s">
        <v>203</v>
      </c>
      <c r="I15" s="808"/>
      <c r="J15" s="808"/>
      <c r="K15" s="805"/>
      <c r="L15" s="80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1" t="s">
        <v>227</v>
      </c>
      <c r="B37" s="812"/>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3" t="s">
        <v>225</v>
      </c>
      <c r="C39" s="814"/>
      <c r="D39" s="814"/>
      <c r="E39" s="814"/>
      <c r="F39" s="814"/>
      <c r="G39" s="814"/>
      <c r="H39" s="814"/>
      <c r="I39" s="814"/>
      <c r="J39" s="814"/>
      <c r="K39" s="814"/>
    </row>
    <row r="40" s="19" customFormat="1" ht="15">
      <c r="A40" s="30"/>
    </row>
    <row r="41" spans="1:8" s="19" customFormat="1" ht="15">
      <c r="A41" s="30"/>
      <c r="B41" s="22" t="s">
        <v>207</v>
      </c>
      <c r="C41" s="22"/>
      <c r="D41" s="22"/>
      <c r="E41" s="22" t="s">
        <v>220</v>
      </c>
      <c r="F41" s="22"/>
      <c r="G41" s="801" t="s">
        <v>221</v>
      </c>
      <c r="H41" s="801"/>
    </row>
    <row r="42" spans="1:8" s="19" customFormat="1" ht="15">
      <c r="A42" s="30"/>
      <c r="B42" s="22" t="s">
        <v>186</v>
      </c>
      <c r="C42" s="22"/>
      <c r="D42" s="22"/>
      <c r="E42" s="96" t="s">
        <v>1</v>
      </c>
      <c r="F42" s="63"/>
      <c r="G42" s="802" t="s">
        <v>2</v>
      </c>
      <c r="H42" s="802"/>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2" t="s">
        <v>2</v>
      </c>
      <c r="H45" s="802"/>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15" t="s">
        <v>250</v>
      </c>
      <c r="B2" s="816"/>
      <c r="C2" s="816"/>
      <c r="D2" s="816"/>
      <c r="E2" s="816"/>
      <c r="F2" s="816"/>
      <c r="G2" s="816"/>
      <c r="H2" s="816"/>
      <c r="I2" s="816"/>
      <c r="J2" s="816"/>
      <c r="K2" s="11"/>
      <c r="L2" s="12"/>
    </row>
    <row r="3" spans="1:12" ht="6.75" customHeight="1" thickBot="1">
      <c r="A3" s="16"/>
      <c r="B3" s="11"/>
      <c r="C3" s="11"/>
      <c r="D3" s="11"/>
      <c r="E3" s="11"/>
      <c r="F3" s="11"/>
      <c r="G3" s="11"/>
      <c r="H3" s="11"/>
      <c r="I3" s="11"/>
      <c r="J3" s="11"/>
      <c r="K3" s="11"/>
      <c r="L3" s="12"/>
    </row>
    <row r="4" spans="1:12" ht="31.5" customHeight="1" thickBot="1">
      <c r="A4" s="806" t="s">
        <v>194</v>
      </c>
      <c r="B4" s="825" t="s">
        <v>195</v>
      </c>
      <c r="C4" s="806" t="s">
        <v>196</v>
      </c>
      <c r="D4" s="825" t="s">
        <v>229</v>
      </c>
      <c r="E4" s="825"/>
      <c r="F4" s="825"/>
      <c r="G4" s="825"/>
      <c r="H4" s="806" t="s">
        <v>197</v>
      </c>
      <c r="I4" s="806" t="s">
        <v>198</v>
      </c>
      <c r="J4" s="806" t="s">
        <v>199</v>
      </c>
      <c r="K4" s="806" t="s">
        <v>238</v>
      </c>
      <c r="L4" s="12"/>
    </row>
    <row r="5" spans="1:12" ht="18" thickBot="1">
      <c r="A5" s="807"/>
      <c r="B5" s="829"/>
      <c r="C5" s="807"/>
      <c r="D5" s="820" t="s">
        <v>193</v>
      </c>
      <c r="E5" s="809" t="s">
        <v>200</v>
      </c>
      <c r="F5" s="810"/>
      <c r="G5" s="826"/>
      <c r="H5" s="807"/>
      <c r="I5" s="807"/>
      <c r="J5" s="807"/>
      <c r="K5" s="807"/>
      <c r="L5" s="12"/>
    </row>
    <row r="6" spans="1:12" ht="61.5" customHeight="1" thickBot="1">
      <c r="A6" s="808"/>
      <c r="B6" s="830"/>
      <c r="C6" s="808"/>
      <c r="D6" s="822"/>
      <c r="E6" s="83" t="s">
        <v>201</v>
      </c>
      <c r="F6" s="35" t="s">
        <v>202</v>
      </c>
      <c r="G6" s="35" t="s">
        <v>203</v>
      </c>
      <c r="H6" s="808"/>
      <c r="I6" s="808"/>
      <c r="J6" s="808"/>
      <c r="K6" s="808"/>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27" t="s">
        <v>188</v>
      </c>
      <c r="B12" s="828"/>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15" t="s">
        <v>253</v>
      </c>
      <c r="B15" s="816"/>
      <c r="C15" s="816"/>
      <c r="D15" s="816"/>
      <c r="E15" s="816"/>
      <c r="F15" s="816"/>
      <c r="G15" s="816"/>
      <c r="H15" s="816"/>
      <c r="I15" s="816"/>
      <c r="J15" s="816"/>
      <c r="K15" s="11"/>
    </row>
    <row r="16" spans="1:11" ht="15.75" thickBot="1">
      <c r="A16" s="806" t="s">
        <v>194</v>
      </c>
      <c r="B16" s="825" t="s">
        <v>195</v>
      </c>
      <c r="C16" s="806" t="s">
        <v>196</v>
      </c>
      <c r="D16" s="825" t="s">
        <v>229</v>
      </c>
      <c r="E16" s="825"/>
      <c r="F16" s="825"/>
      <c r="G16" s="825"/>
      <c r="H16" s="806" t="s">
        <v>197</v>
      </c>
      <c r="I16" s="806" t="s">
        <v>198</v>
      </c>
      <c r="J16" s="806" t="s">
        <v>199</v>
      </c>
      <c r="K16" s="806" t="s">
        <v>238</v>
      </c>
    </row>
    <row r="17" spans="1:11" ht="15.75" thickBot="1">
      <c r="A17" s="807"/>
      <c r="B17" s="829"/>
      <c r="C17" s="807"/>
      <c r="D17" s="820" t="s">
        <v>193</v>
      </c>
      <c r="E17" s="809" t="s">
        <v>200</v>
      </c>
      <c r="F17" s="810"/>
      <c r="G17" s="826"/>
      <c r="H17" s="807"/>
      <c r="I17" s="807"/>
      <c r="J17" s="807"/>
      <c r="K17" s="807"/>
    </row>
    <row r="18" spans="1:11" s="19" customFormat="1" ht="47.25" thickBot="1">
      <c r="A18" s="808"/>
      <c r="B18" s="830"/>
      <c r="C18" s="808"/>
      <c r="D18" s="822"/>
      <c r="E18" s="83" t="s">
        <v>201</v>
      </c>
      <c r="F18" s="35" t="s">
        <v>202</v>
      </c>
      <c r="G18" s="35" t="s">
        <v>203</v>
      </c>
      <c r="H18" s="808"/>
      <c r="I18" s="808"/>
      <c r="J18" s="808"/>
      <c r="K18" s="808"/>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27" t="s">
        <v>188</v>
      </c>
      <c r="B24" s="828"/>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15" t="s">
        <v>253</v>
      </c>
      <c r="B27" s="816"/>
      <c r="C27" s="816"/>
      <c r="D27" s="816"/>
      <c r="E27" s="816"/>
      <c r="F27" s="816"/>
      <c r="G27" s="816"/>
      <c r="H27" s="816"/>
      <c r="I27" s="816"/>
      <c r="J27" s="816"/>
      <c r="K27" s="11"/>
    </row>
    <row r="28" spans="1:11" ht="15.75" thickBot="1">
      <c r="A28" s="806" t="s">
        <v>194</v>
      </c>
      <c r="B28" s="825" t="s">
        <v>195</v>
      </c>
      <c r="C28" s="806" t="s">
        <v>196</v>
      </c>
      <c r="D28" s="825" t="s">
        <v>229</v>
      </c>
      <c r="E28" s="825"/>
      <c r="F28" s="825"/>
      <c r="G28" s="825"/>
      <c r="H28" s="806" t="s">
        <v>197</v>
      </c>
      <c r="I28" s="806" t="s">
        <v>198</v>
      </c>
      <c r="J28" s="806" t="s">
        <v>199</v>
      </c>
      <c r="K28" s="806" t="s">
        <v>238</v>
      </c>
    </row>
    <row r="29" spans="1:11" ht="15.75" thickBot="1">
      <c r="A29" s="807"/>
      <c r="B29" s="829"/>
      <c r="C29" s="807"/>
      <c r="D29" s="820" t="s">
        <v>193</v>
      </c>
      <c r="E29" s="809" t="s">
        <v>200</v>
      </c>
      <c r="F29" s="810"/>
      <c r="G29" s="826"/>
      <c r="H29" s="807"/>
      <c r="I29" s="807"/>
      <c r="J29" s="807"/>
      <c r="K29" s="807"/>
    </row>
    <row r="30" spans="1:11" ht="47.25" thickBot="1">
      <c r="A30" s="808"/>
      <c r="B30" s="830"/>
      <c r="C30" s="808"/>
      <c r="D30" s="822"/>
      <c r="E30" s="83" t="s">
        <v>201</v>
      </c>
      <c r="F30" s="35" t="s">
        <v>202</v>
      </c>
      <c r="G30" s="35" t="s">
        <v>203</v>
      </c>
      <c r="H30" s="808"/>
      <c r="I30" s="808"/>
      <c r="J30" s="808"/>
      <c r="K30" s="808"/>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27" t="s">
        <v>188</v>
      </c>
      <c r="B36" s="828"/>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801" t="s">
        <v>221</v>
      </c>
      <c r="H39" s="801"/>
    </row>
    <row r="40" spans="2:8" ht="15">
      <c r="B40" s="22" t="s">
        <v>186</v>
      </c>
      <c r="C40" s="22"/>
      <c r="D40" s="22"/>
      <c r="E40" s="96" t="s">
        <v>1</v>
      </c>
      <c r="F40" s="63"/>
      <c r="G40" s="802" t="s">
        <v>2</v>
      </c>
      <c r="H40" s="802"/>
    </row>
    <row r="41" spans="2:8" ht="15">
      <c r="B41" s="22" t="s">
        <v>185</v>
      </c>
      <c r="C41" s="22"/>
      <c r="D41" s="22"/>
      <c r="E41" s="22" t="s">
        <v>220</v>
      </c>
      <c r="F41" s="22"/>
      <c r="G41" s="22" t="s">
        <v>222</v>
      </c>
      <c r="H41" s="22"/>
    </row>
    <row r="42" spans="2:8" ht="15">
      <c r="B42" s="81" t="s">
        <v>186</v>
      </c>
      <c r="C42" s="22"/>
      <c r="D42" s="22"/>
      <c r="E42" s="96" t="s">
        <v>1</v>
      </c>
      <c r="F42" s="63"/>
      <c r="G42" s="802" t="s">
        <v>2</v>
      </c>
      <c r="H42" s="802"/>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85">
      <selection activeCell="E47" sqref="E47"/>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8.625" style="157" customWidth="1"/>
    <col min="9" max="9" width="17.625" style="119" customWidth="1"/>
    <col min="10" max="16384" width="1.4921875" style="119" customWidth="1"/>
  </cols>
  <sheetData>
    <row r="2" spans="1:8" ht="12.75">
      <c r="A2" s="155" t="s">
        <v>368</v>
      </c>
      <c r="B2" s="401"/>
      <c r="C2" s="401"/>
      <c r="D2" s="446"/>
      <c r="E2" s="420"/>
      <c r="F2" s="401"/>
      <c r="G2" s="401"/>
      <c r="H2" s="401"/>
    </row>
    <row r="3" spans="1:8" ht="12.75">
      <c r="A3" s="155" t="s">
        <v>369</v>
      </c>
      <c r="B3" s="401"/>
      <c r="C3" s="401"/>
      <c r="D3" s="401"/>
      <c r="E3" s="420"/>
      <c r="F3" s="401"/>
      <c r="G3" s="401"/>
      <c r="H3" s="401"/>
    </row>
    <row r="4" spans="1:8" ht="12.75">
      <c r="A4" s="155" t="s">
        <v>370</v>
      </c>
      <c r="B4" s="401"/>
      <c r="C4" s="401"/>
      <c r="D4" s="401"/>
      <c r="E4" s="420"/>
      <c r="F4" s="401"/>
      <c r="G4" s="401"/>
      <c r="H4" s="401"/>
    </row>
    <row r="5" spans="1:8" ht="12.75">
      <c r="A5" s="155" t="s">
        <v>371</v>
      </c>
      <c r="B5" s="401"/>
      <c r="C5" s="401"/>
      <c r="D5" s="401"/>
      <c r="E5" s="420"/>
      <c r="F5" s="401"/>
      <c r="G5" s="401"/>
      <c r="H5" s="401"/>
    </row>
    <row r="6" spans="1:8" ht="12.75">
      <c r="A6" s="155" t="s">
        <v>372</v>
      </c>
      <c r="B6" s="401"/>
      <c r="C6" s="401"/>
      <c r="D6" s="401"/>
      <c r="E6" s="420"/>
      <c r="F6" s="401"/>
      <c r="G6" s="401"/>
      <c r="H6" s="401"/>
    </row>
    <row r="7" spans="1:8" ht="12.75">
      <c r="A7" s="155" t="s">
        <v>373</v>
      </c>
      <c r="B7" s="401"/>
      <c r="C7" s="401"/>
      <c r="D7" s="401"/>
      <c r="E7" s="420"/>
      <c r="F7" s="401"/>
      <c r="G7" s="401"/>
      <c r="H7" s="401"/>
    </row>
    <row r="8" spans="1:8" ht="12.75">
      <c r="A8" s="155" t="s">
        <v>374</v>
      </c>
      <c r="B8" s="401"/>
      <c r="C8" s="401"/>
      <c r="D8" s="401"/>
      <c r="E8" s="420"/>
      <c r="F8" s="401"/>
      <c r="G8" s="401"/>
      <c r="H8" s="401"/>
    </row>
    <row r="10" spans="1:8" ht="12.75">
      <c r="A10" s="647" t="s">
        <v>3</v>
      </c>
      <c r="B10" s="647"/>
      <c r="C10" s="647"/>
      <c r="D10" s="647"/>
      <c r="E10" s="647"/>
      <c r="F10" s="647"/>
      <c r="G10" s="647"/>
      <c r="H10" s="647"/>
    </row>
    <row r="11" ht="4.5" customHeight="1"/>
    <row r="12" spans="1:8" s="131" customFormat="1" ht="12" customHeight="1">
      <c r="A12" s="676" t="s">
        <v>15</v>
      </c>
      <c r="B12" s="676" t="s">
        <v>184</v>
      </c>
      <c r="C12" s="676" t="s">
        <v>309</v>
      </c>
      <c r="D12" s="676" t="s">
        <v>310</v>
      </c>
      <c r="E12" s="682" t="s">
        <v>4</v>
      </c>
      <c r="F12" s="682"/>
      <c r="G12" s="682"/>
      <c r="H12" s="682"/>
    </row>
    <row r="13" spans="1:8" s="131" customFormat="1" ht="27" customHeight="1">
      <c r="A13" s="676"/>
      <c r="B13" s="676"/>
      <c r="C13" s="680"/>
      <c r="D13" s="676"/>
      <c r="E13" s="421" t="s">
        <v>311</v>
      </c>
      <c r="F13" s="421" t="s">
        <v>357</v>
      </c>
      <c r="G13" s="421" t="s">
        <v>358</v>
      </c>
      <c r="H13" s="421" t="s">
        <v>13</v>
      </c>
    </row>
    <row r="14" spans="1:8" s="131" customFormat="1" ht="11.25" customHeight="1">
      <c r="A14" s="676"/>
      <c r="B14" s="676"/>
      <c r="C14" s="680"/>
      <c r="D14" s="676"/>
      <c r="E14" s="422" t="s">
        <v>5</v>
      </c>
      <c r="F14" s="422" t="s">
        <v>9</v>
      </c>
      <c r="G14" s="422" t="s">
        <v>12</v>
      </c>
      <c r="H14" s="422" t="s">
        <v>14</v>
      </c>
    </row>
    <row r="15" spans="1:8" s="131" customFormat="1" ht="8.25" customHeight="1">
      <c r="A15" s="676"/>
      <c r="B15" s="676"/>
      <c r="C15" s="680"/>
      <c r="D15" s="676"/>
      <c r="E15" s="422" t="s">
        <v>6</v>
      </c>
      <c r="F15" s="422" t="s">
        <v>8</v>
      </c>
      <c r="G15" s="422" t="s">
        <v>8</v>
      </c>
      <c r="H15" s="422" t="s">
        <v>10</v>
      </c>
    </row>
    <row r="16" spans="1:8" s="131" customFormat="1" ht="10.5" customHeight="1">
      <c r="A16" s="676"/>
      <c r="B16" s="676"/>
      <c r="C16" s="680"/>
      <c r="D16" s="676"/>
      <c r="E16" s="422" t="s">
        <v>7</v>
      </c>
      <c r="F16" s="422" t="s">
        <v>10</v>
      </c>
      <c r="G16" s="422" t="s">
        <v>10</v>
      </c>
      <c r="H16" s="422" t="s">
        <v>11</v>
      </c>
    </row>
    <row r="17" spans="1:8" s="131" customFormat="1" ht="18.75" customHeight="1">
      <c r="A17" s="676"/>
      <c r="B17" s="676"/>
      <c r="C17" s="680"/>
      <c r="D17" s="676"/>
      <c r="E17" s="423" t="s">
        <v>8</v>
      </c>
      <c r="F17" s="423" t="s">
        <v>11</v>
      </c>
      <c r="G17" s="423" t="s">
        <v>11</v>
      </c>
      <c r="H17" s="423"/>
    </row>
    <row r="18" spans="1:8" s="131" customFormat="1" ht="12" customHeight="1">
      <c r="A18" s="376">
        <v>1</v>
      </c>
      <c r="B18" s="180">
        <v>2</v>
      </c>
      <c r="C18" s="180">
        <v>3</v>
      </c>
      <c r="D18" s="180">
        <v>4</v>
      </c>
      <c r="E18" s="180">
        <v>5</v>
      </c>
      <c r="F18" s="180">
        <v>6</v>
      </c>
      <c r="G18" s="180">
        <v>7</v>
      </c>
      <c r="H18" s="180">
        <v>8</v>
      </c>
    </row>
    <row r="19" spans="1:8" ht="13.5" customHeight="1">
      <c r="A19" s="377" t="s">
        <v>312</v>
      </c>
      <c r="B19" s="378" t="s">
        <v>18</v>
      </c>
      <c r="C19" s="378" t="s">
        <v>23</v>
      </c>
      <c r="D19" s="371" t="s">
        <v>23</v>
      </c>
      <c r="E19" s="417">
        <f>'Прилож 2'!F17</f>
        <v>24672531.02</v>
      </c>
      <c r="F19" s="379"/>
      <c r="G19" s="379"/>
      <c r="H19" s="373"/>
    </row>
    <row r="20" spans="1:8" ht="13.5" customHeight="1">
      <c r="A20" s="377" t="s">
        <v>313</v>
      </c>
      <c r="B20" s="378" t="s">
        <v>19</v>
      </c>
      <c r="C20" s="378" t="s">
        <v>23</v>
      </c>
      <c r="D20" s="371" t="s">
        <v>23</v>
      </c>
      <c r="E20" s="380" t="s">
        <v>23</v>
      </c>
      <c r="F20" s="381" t="s">
        <v>23</v>
      </c>
      <c r="G20" s="381" t="s">
        <v>23</v>
      </c>
      <c r="H20" s="380"/>
    </row>
    <row r="21" spans="1:8" ht="13.5" customHeight="1">
      <c r="A21" s="382" t="s">
        <v>16</v>
      </c>
      <c r="B21" s="383" t="s">
        <v>20</v>
      </c>
      <c r="C21" s="383"/>
      <c r="D21" s="384"/>
      <c r="E21" s="373">
        <f>E22+E24+E31+E33+E34+E38+E42+E41+E46</f>
        <v>409072900</v>
      </c>
      <c r="F21" s="373">
        <f>F22+F24+F31+F33+F38+F41</f>
        <v>361473030.54</v>
      </c>
      <c r="G21" s="373">
        <f>G22+G24+G31+G33+G38+G41</f>
        <v>361473030.54</v>
      </c>
      <c r="H21" s="385"/>
    </row>
    <row r="22" spans="1:8" ht="12.75">
      <c r="A22" s="377" t="s">
        <v>314</v>
      </c>
      <c r="B22" s="378" t="s">
        <v>21</v>
      </c>
      <c r="C22" s="378" t="s">
        <v>22</v>
      </c>
      <c r="D22" s="371" t="s">
        <v>763</v>
      </c>
      <c r="E22" s="448">
        <f>E23</f>
        <v>170000</v>
      </c>
      <c r="F22" s="448">
        <f>F23</f>
        <v>170000</v>
      </c>
      <c r="G22" s="448">
        <f>G23</f>
        <v>170000</v>
      </c>
      <c r="H22" s="373"/>
    </row>
    <row r="23" spans="1:8" ht="12.75">
      <c r="A23" s="377" t="s">
        <v>787</v>
      </c>
      <c r="B23" s="378" t="s">
        <v>24</v>
      </c>
      <c r="C23" s="378" t="s">
        <v>22</v>
      </c>
      <c r="D23" s="371" t="s">
        <v>763</v>
      </c>
      <c r="E23" s="418">
        <f>'Прилож 2'!J20</f>
        <v>170000</v>
      </c>
      <c r="F23" s="525">
        <v>170000</v>
      </c>
      <c r="G23" s="525">
        <v>170000</v>
      </c>
      <c r="H23" s="380"/>
    </row>
    <row r="24" spans="1:8" ht="12.75">
      <c r="A24" s="377" t="s">
        <v>26</v>
      </c>
      <c r="B24" s="378" t="s">
        <v>183</v>
      </c>
      <c r="C24" s="378" t="s">
        <v>25</v>
      </c>
      <c r="D24" s="371"/>
      <c r="E24" s="447">
        <f>E26+E27+E29+E37</f>
        <v>408492800</v>
      </c>
      <c r="F24" s="447">
        <f>F26+F27</f>
        <v>360892930.54</v>
      </c>
      <c r="G24" s="447">
        <f>G26+G27</f>
        <v>360892930.54</v>
      </c>
      <c r="H24" s="380"/>
    </row>
    <row r="25" spans="1:8" ht="24">
      <c r="A25" s="386" t="s">
        <v>375</v>
      </c>
      <c r="B25" s="378" t="s">
        <v>27</v>
      </c>
      <c r="C25" s="378" t="s">
        <v>25</v>
      </c>
      <c r="D25" s="371"/>
      <c r="E25" s="373"/>
      <c r="F25" s="373"/>
      <c r="G25" s="373"/>
      <c r="H25" s="380"/>
    </row>
    <row r="26" spans="1:8" ht="24">
      <c r="A26" s="386" t="s">
        <v>315</v>
      </c>
      <c r="B26" s="378" t="s">
        <v>28</v>
      </c>
      <c r="C26" s="378" t="s">
        <v>25</v>
      </c>
      <c r="D26" s="371" t="s">
        <v>773</v>
      </c>
      <c r="E26" s="373">
        <f>'Прилож 2'!G19</f>
        <v>5387300</v>
      </c>
      <c r="F26" s="373">
        <v>359797930.54</v>
      </c>
      <c r="G26" s="328">
        <v>359797930.54</v>
      </c>
      <c r="H26" s="380"/>
    </row>
    <row r="27" spans="1:8" ht="12.75">
      <c r="A27" s="377" t="s">
        <v>235</v>
      </c>
      <c r="B27" s="378" t="s">
        <v>296</v>
      </c>
      <c r="C27" s="378" t="s">
        <v>25</v>
      </c>
      <c r="D27" s="371" t="s">
        <v>62</v>
      </c>
      <c r="E27" s="434">
        <f>'Прилож 2'!J25</f>
        <v>1135000</v>
      </c>
      <c r="F27" s="525">
        <v>1095000</v>
      </c>
      <c r="G27" s="525">
        <v>1095000</v>
      </c>
      <c r="H27" s="380"/>
    </row>
    <row r="28" spans="1:8" ht="12.75">
      <c r="A28" s="387" t="s">
        <v>786</v>
      </c>
      <c r="B28" s="378" t="s">
        <v>296</v>
      </c>
      <c r="C28" s="378" t="s">
        <v>25</v>
      </c>
      <c r="D28" s="371" t="s">
        <v>63</v>
      </c>
      <c r="E28" s="434">
        <f>'Прилож 2'!J22</f>
        <v>0</v>
      </c>
      <c r="F28" s="525">
        <f>'Прилож 2'!K22</f>
        <v>0</v>
      </c>
      <c r="G28" s="525">
        <f>'Прилож 2'!L22</f>
        <v>0</v>
      </c>
      <c r="H28" s="380"/>
    </row>
    <row r="29" spans="1:8" ht="24">
      <c r="A29" s="386" t="s">
        <v>316</v>
      </c>
      <c r="B29" s="378" t="s">
        <v>297</v>
      </c>
      <c r="C29" s="378" t="s">
        <v>25</v>
      </c>
      <c r="D29" s="371" t="s">
        <v>62</v>
      </c>
      <c r="E29" s="418">
        <f>'Прилож 2'!I19</f>
        <v>389970500</v>
      </c>
      <c r="F29" s="525"/>
      <c r="G29" s="525">
        <f>'Прилож 2'!K19</f>
        <v>0</v>
      </c>
      <c r="H29" s="380"/>
    </row>
    <row r="30" spans="1:8" ht="12.75">
      <c r="A30" s="386" t="s">
        <v>317</v>
      </c>
      <c r="B30" s="378" t="s">
        <v>298</v>
      </c>
      <c r="C30" s="378" t="s">
        <v>25</v>
      </c>
      <c r="D30" s="371"/>
      <c r="E30" s="418"/>
      <c r="F30" s="525"/>
      <c r="G30" s="525"/>
      <c r="H30" s="380"/>
    </row>
    <row r="31" spans="1:8" ht="12.75">
      <c r="A31" s="377" t="s">
        <v>29</v>
      </c>
      <c r="B31" s="378" t="s">
        <v>30</v>
      </c>
      <c r="C31" s="378" t="s">
        <v>31</v>
      </c>
      <c r="D31" s="371" t="s">
        <v>764</v>
      </c>
      <c r="E31" s="447">
        <f>'Прилож 2'!J32</f>
        <v>85000</v>
      </c>
      <c r="F31" s="447">
        <v>85000</v>
      </c>
      <c r="G31" s="447">
        <v>85000</v>
      </c>
      <c r="H31" s="373"/>
    </row>
    <row r="32" spans="1:8" ht="12.75">
      <c r="A32" s="387" t="s">
        <v>17</v>
      </c>
      <c r="B32" s="378" t="s">
        <v>32</v>
      </c>
      <c r="C32" s="378" t="s">
        <v>31</v>
      </c>
      <c r="D32" s="371"/>
      <c r="E32" s="418"/>
      <c r="F32" s="525"/>
      <c r="G32" s="525"/>
      <c r="H32" s="373"/>
    </row>
    <row r="33" spans="1:8" ht="13.5" customHeight="1">
      <c r="A33" s="377" t="s">
        <v>33</v>
      </c>
      <c r="B33" s="378" t="s">
        <v>34</v>
      </c>
      <c r="C33" s="378" t="s">
        <v>35</v>
      </c>
      <c r="D33" s="371" t="s">
        <v>770</v>
      </c>
      <c r="E33" s="447">
        <f>'Прилож 2'!J38+'Прилож 2'!J33</f>
        <v>270000</v>
      </c>
      <c r="F33" s="447">
        <v>270000</v>
      </c>
      <c r="G33" s="447">
        <v>270000</v>
      </c>
      <c r="H33" s="380"/>
    </row>
    <row r="34" spans="1:8" ht="13.5" customHeight="1">
      <c r="A34" s="377" t="s">
        <v>376</v>
      </c>
      <c r="B34" s="378" t="s">
        <v>280</v>
      </c>
      <c r="C34" s="378" t="s">
        <v>35</v>
      </c>
      <c r="D34" s="388"/>
      <c r="E34" s="447">
        <f>E35+E36</f>
        <v>0</v>
      </c>
      <c r="F34" s="447">
        <f>F35+F36</f>
        <v>0</v>
      </c>
      <c r="G34" s="447">
        <f>G35+G36</f>
        <v>0</v>
      </c>
      <c r="H34" s="380"/>
    </row>
    <row r="35" spans="1:8" ht="13.5" customHeight="1">
      <c r="A35" s="377" t="s">
        <v>794</v>
      </c>
      <c r="B35" s="378" t="s">
        <v>280</v>
      </c>
      <c r="C35" s="378" t="s">
        <v>35</v>
      </c>
      <c r="D35" s="378" t="s">
        <v>795</v>
      </c>
      <c r="E35" s="454">
        <f>'Прилож 2'!H35</f>
        <v>0</v>
      </c>
      <c r="F35" s="525">
        <f>'Прилож 2'!I35</f>
        <v>0</v>
      </c>
      <c r="G35" s="525"/>
      <c r="H35" s="380"/>
    </row>
    <row r="36" spans="1:8" ht="12" customHeight="1">
      <c r="A36" s="389" t="s">
        <v>39</v>
      </c>
      <c r="B36" s="390">
        <v>1420</v>
      </c>
      <c r="C36" s="390">
        <v>150</v>
      </c>
      <c r="D36" s="391"/>
      <c r="E36" s="374">
        <f>'Прилож 2'!H36</f>
        <v>0</v>
      </c>
      <c r="F36" s="374">
        <f>'Прилож 2'!I36</f>
        <v>0</v>
      </c>
      <c r="G36" s="374"/>
      <c r="H36" s="393"/>
    </row>
    <row r="37" spans="1:8" ht="26.25" customHeight="1">
      <c r="A37" s="394" t="s">
        <v>981</v>
      </c>
      <c r="B37" s="390">
        <v>1430</v>
      </c>
      <c r="C37" s="390">
        <v>150</v>
      </c>
      <c r="D37" s="378" t="s">
        <v>984</v>
      </c>
      <c r="E37" s="449">
        <f>'Прилож 2'!F37</f>
        <v>12000000</v>
      </c>
      <c r="F37" s="374"/>
      <c r="G37" s="392"/>
      <c r="H37" s="393"/>
    </row>
    <row r="38" spans="1:8" ht="15" customHeight="1">
      <c r="A38" s="394" t="s">
        <v>791</v>
      </c>
      <c r="B38" s="390" t="str">
        <f>B39</f>
        <v>1500</v>
      </c>
      <c r="C38" s="390" t="str">
        <f>C39</f>
        <v>180</v>
      </c>
      <c r="D38" s="371" t="s">
        <v>769</v>
      </c>
      <c r="E38" s="449">
        <f>'Прилож 2'!J39</f>
        <v>100</v>
      </c>
      <c r="F38" s="449">
        <v>100</v>
      </c>
      <c r="G38" s="552">
        <v>100</v>
      </c>
      <c r="H38" s="393"/>
    </row>
    <row r="39" spans="1:8" ht="13.5" customHeight="1">
      <c r="A39" s="377" t="s">
        <v>36</v>
      </c>
      <c r="B39" s="378" t="s">
        <v>37</v>
      </c>
      <c r="C39" s="378" t="s">
        <v>38</v>
      </c>
      <c r="D39" s="371"/>
      <c r="E39" s="418"/>
      <c r="F39" s="525"/>
      <c r="G39" s="372"/>
      <c r="H39" s="380"/>
    </row>
    <row r="40" spans="1:8" ht="12.75">
      <c r="A40" s="395" t="s">
        <v>17</v>
      </c>
      <c r="B40" s="378"/>
      <c r="C40" s="378"/>
      <c r="D40" s="388"/>
      <c r="E40" s="418"/>
      <c r="F40" s="525"/>
      <c r="G40" s="372"/>
      <c r="H40" s="380"/>
    </row>
    <row r="41" spans="1:8" ht="12.75">
      <c r="A41" s="377" t="s">
        <v>318</v>
      </c>
      <c r="B41" s="378" t="s">
        <v>40</v>
      </c>
      <c r="C41" s="378" t="s">
        <v>113</v>
      </c>
      <c r="D41" s="371" t="s">
        <v>935</v>
      </c>
      <c r="E41" s="445">
        <f>'Прилож 2'!F44</f>
        <v>55000</v>
      </c>
      <c r="F41" s="445">
        <v>55000</v>
      </c>
      <c r="G41" s="553">
        <v>55000</v>
      </c>
      <c r="H41" s="380"/>
    </row>
    <row r="42" spans="1:8" ht="12.75">
      <c r="A42" s="377" t="s">
        <v>17</v>
      </c>
      <c r="B42" s="378"/>
      <c r="C42" s="378"/>
      <c r="D42" s="371"/>
      <c r="E42" s="373"/>
      <c r="F42" s="373"/>
      <c r="G42" s="372"/>
      <c r="H42" s="380"/>
    </row>
    <row r="43" spans="1:8" ht="12.75">
      <c r="A43" s="377" t="s">
        <v>302</v>
      </c>
      <c r="B43" s="378" t="s">
        <v>299</v>
      </c>
      <c r="C43" s="378" t="s">
        <v>300</v>
      </c>
      <c r="D43" s="371"/>
      <c r="E43" s="373"/>
      <c r="F43" s="373"/>
      <c r="G43" s="372"/>
      <c r="H43" s="380"/>
    </row>
    <row r="44" spans="1:8" ht="12.75">
      <c r="A44" s="377" t="s">
        <v>17</v>
      </c>
      <c r="B44" s="378"/>
      <c r="C44" s="378"/>
      <c r="D44" s="371"/>
      <c r="E44" s="373"/>
      <c r="F44" s="373"/>
      <c r="G44" s="372"/>
      <c r="H44" s="380"/>
    </row>
    <row r="45" spans="1:8" ht="14.25">
      <c r="A45" s="377" t="s">
        <v>319</v>
      </c>
      <c r="B45" s="378" t="s">
        <v>41</v>
      </c>
      <c r="C45" s="378" t="s">
        <v>23</v>
      </c>
      <c r="D45" s="371"/>
      <c r="E45" s="373"/>
      <c r="F45" s="373"/>
      <c r="G45" s="372"/>
      <c r="H45" s="380"/>
    </row>
    <row r="46" spans="1:8" ht="24.75" customHeight="1">
      <c r="A46" s="395" t="s">
        <v>320</v>
      </c>
      <c r="B46" s="378" t="s">
        <v>42</v>
      </c>
      <c r="C46" s="378" t="s">
        <v>43</v>
      </c>
      <c r="D46" s="371"/>
      <c r="E46" s="447">
        <f>'Прилож 2'!J45</f>
        <v>0</v>
      </c>
      <c r="F46" s="447">
        <f>'Прилож 2'!K45</f>
        <v>0</v>
      </c>
      <c r="G46" s="525"/>
      <c r="H46" s="380" t="s">
        <v>23</v>
      </c>
    </row>
    <row r="47" spans="1:9" ht="13.5" customHeight="1">
      <c r="A47" s="382" t="s">
        <v>44</v>
      </c>
      <c r="B47" s="383" t="s">
        <v>45</v>
      </c>
      <c r="C47" s="383" t="s">
        <v>23</v>
      </c>
      <c r="D47" s="384"/>
      <c r="E47" s="445">
        <f>E48+E68+E79+E81</f>
        <v>433745431.02</v>
      </c>
      <c r="F47" s="373">
        <f>F48+F68+F79+F81</f>
        <v>361473030.53999996</v>
      </c>
      <c r="G47" s="373">
        <f>G48+G68+G80+G81</f>
        <v>361473030.53999996</v>
      </c>
      <c r="H47" s="445"/>
      <c r="I47" s="555"/>
    </row>
    <row r="48" spans="1:8" ht="12.75">
      <c r="A48" s="377" t="s">
        <v>321</v>
      </c>
      <c r="B48" s="378" t="s">
        <v>46</v>
      </c>
      <c r="C48" s="378" t="s">
        <v>23</v>
      </c>
      <c r="D48" s="371"/>
      <c r="E48" s="418">
        <f>E49+E50+E52</f>
        <v>312883246.11</v>
      </c>
      <c r="F48" s="525">
        <f>F49+F50+F52</f>
        <v>272796412.53999996</v>
      </c>
      <c r="G48" s="373">
        <f>F48</f>
        <v>272796412.53999996</v>
      </c>
      <c r="H48" s="380" t="s">
        <v>23</v>
      </c>
    </row>
    <row r="49" spans="1:9" ht="12.75">
      <c r="A49" s="377" t="s">
        <v>322</v>
      </c>
      <c r="B49" s="378" t="s">
        <v>47</v>
      </c>
      <c r="C49" s="378" t="s">
        <v>48</v>
      </c>
      <c r="D49" s="371" t="s">
        <v>772</v>
      </c>
      <c r="E49" s="418">
        <f>'Прилож 2'!F48+'Прилож 2'!F49+'Прилож 2'!F108</f>
        <v>240061835.89</v>
      </c>
      <c r="F49" s="525">
        <v>209666758.2</v>
      </c>
      <c r="G49" s="525">
        <v>209796412.54</v>
      </c>
      <c r="H49" s="380" t="s">
        <v>23</v>
      </c>
      <c r="I49" s="555"/>
    </row>
    <row r="50" spans="1:8" ht="12.75">
      <c r="A50" s="377" t="s">
        <v>49</v>
      </c>
      <c r="B50" s="378" t="s">
        <v>50</v>
      </c>
      <c r="C50" s="378" t="s">
        <v>53</v>
      </c>
      <c r="D50" s="371" t="s">
        <v>771</v>
      </c>
      <c r="E50" s="418">
        <f>'Прилож 2'!F51+'Прилож 2'!F50+'Прилож 2'!F102+'Прилож 2'!F103</f>
        <v>540000</v>
      </c>
      <c r="F50" s="525">
        <v>20000</v>
      </c>
      <c r="G50" s="525">
        <v>20000</v>
      </c>
      <c r="H50" s="380" t="s">
        <v>23</v>
      </c>
    </row>
    <row r="51" spans="1:8" ht="26.25" customHeight="1">
      <c r="A51" s="395" t="s">
        <v>323</v>
      </c>
      <c r="B51" s="378" t="s">
        <v>51</v>
      </c>
      <c r="C51" s="378" t="s">
        <v>54</v>
      </c>
      <c r="D51" s="371"/>
      <c r="E51" s="418"/>
      <c r="F51" s="525">
        <v>0</v>
      </c>
      <c r="G51" s="373"/>
      <c r="H51" s="380" t="s">
        <v>23</v>
      </c>
    </row>
    <row r="52" spans="1:8" ht="24">
      <c r="A52" s="395" t="s">
        <v>324</v>
      </c>
      <c r="B52" s="378" t="s">
        <v>52</v>
      </c>
      <c r="C52" s="378" t="s">
        <v>55</v>
      </c>
      <c r="D52" s="371" t="s">
        <v>765</v>
      </c>
      <c r="E52" s="418">
        <f>E53+E55</f>
        <v>72281410.22</v>
      </c>
      <c r="F52" s="525">
        <v>63109654.34</v>
      </c>
      <c r="G52" s="525">
        <v>63109654.34</v>
      </c>
      <c r="H52" s="380" t="s">
        <v>23</v>
      </c>
    </row>
    <row r="53" spans="1:8" ht="12.75">
      <c r="A53" s="377" t="s">
        <v>17</v>
      </c>
      <c r="B53" s="677" t="s">
        <v>57</v>
      </c>
      <c r="C53" s="677" t="s">
        <v>55</v>
      </c>
      <c r="D53" s="653" t="s">
        <v>765</v>
      </c>
      <c r="E53" s="674">
        <f>'Прилож 2'!F52+'Прилож 2'!F53</f>
        <v>72188410.22</v>
      </c>
      <c r="F53" s="674">
        <v>63019654.34</v>
      </c>
      <c r="G53" s="674">
        <v>63019655.34</v>
      </c>
      <c r="H53" s="675" t="s">
        <v>23</v>
      </c>
    </row>
    <row r="54" spans="1:8" ht="12.75">
      <c r="A54" s="377" t="s">
        <v>56</v>
      </c>
      <c r="B54" s="677"/>
      <c r="C54" s="677"/>
      <c r="D54" s="653"/>
      <c r="E54" s="674"/>
      <c r="F54" s="674"/>
      <c r="G54" s="674"/>
      <c r="H54" s="675"/>
    </row>
    <row r="55" spans="1:8" ht="13.5" customHeight="1">
      <c r="A55" s="377" t="s">
        <v>58</v>
      </c>
      <c r="B55" s="378" t="s">
        <v>59</v>
      </c>
      <c r="C55" s="378" t="s">
        <v>55</v>
      </c>
      <c r="D55" s="371" t="s">
        <v>821</v>
      </c>
      <c r="E55" s="418">
        <f>'Прилож 2'!F107+'Прилож 2'!F109</f>
        <v>93000</v>
      </c>
      <c r="F55" s="525">
        <f>'Листы1-3'!N7-F24</f>
        <v>-360892930.54</v>
      </c>
      <c r="G55" s="525">
        <v>93000</v>
      </c>
      <c r="H55" s="380" t="s">
        <v>23</v>
      </c>
    </row>
    <row r="56" spans="1:8" ht="12.75">
      <c r="A56" s="377" t="s">
        <v>325</v>
      </c>
      <c r="B56" s="378" t="s">
        <v>60</v>
      </c>
      <c r="C56" s="378" t="s">
        <v>62</v>
      </c>
      <c r="D56" s="371"/>
      <c r="E56" s="418"/>
      <c r="F56" s="525"/>
      <c r="G56" s="372"/>
      <c r="H56" s="380" t="s">
        <v>23</v>
      </c>
    </row>
    <row r="57" spans="1:8" ht="24">
      <c r="A57" s="395" t="s">
        <v>308</v>
      </c>
      <c r="B57" s="378" t="s">
        <v>61</v>
      </c>
      <c r="C57" s="378" t="s">
        <v>282</v>
      </c>
      <c r="D57" s="371"/>
      <c r="E57" s="373"/>
      <c r="F57" s="373"/>
      <c r="G57" s="372"/>
      <c r="H57" s="380"/>
    </row>
    <row r="58" spans="1:8" ht="12.75">
      <c r="A58" s="377" t="s">
        <v>326</v>
      </c>
      <c r="B58" s="378" t="s">
        <v>64</v>
      </c>
      <c r="C58" s="378" t="s">
        <v>63</v>
      </c>
      <c r="D58" s="371"/>
      <c r="E58" s="373"/>
      <c r="F58" s="373"/>
      <c r="G58" s="372"/>
      <c r="H58" s="380" t="s">
        <v>23</v>
      </c>
    </row>
    <row r="59" spans="1:8" ht="24">
      <c r="A59" s="395" t="s">
        <v>327</v>
      </c>
      <c r="B59" s="378" t="s">
        <v>294</v>
      </c>
      <c r="C59" s="378" t="s">
        <v>65</v>
      </c>
      <c r="D59" s="371"/>
      <c r="E59" s="373"/>
      <c r="F59" s="373"/>
      <c r="G59" s="372"/>
      <c r="H59" s="380" t="s">
        <v>23</v>
      </c>
    </row>
    <row r="60" spans="1:8" ht="13.5" customHeight="1">
      <c r="A60" s="377" t="s">
        <v>328</v>
      </c>
      <c r="B60" s="378" t="s">
        <v>303</v>
      </c>
      <c r="C60" s="378" t="s">
        <v>65</v>
      </c>
      <c r="D60" s="371"/>
      <c r="E60" s="373"/>
      <c r="F60" s="373"/>
      <c r="G60" s="372"/>
      <c r="H60" s="380" t="s">
        <v>23</v>
      </c>
    </row>
    <row r="61" spans="1:8" ht="12.75">
      <c r="A61" s="377" t="s">
        <v>68</v>
      </c>
      <c r="B61" s="378" t="s">
        <v>304</v>
      </c>
      <c r="C61" s="378" t="s">
        <v>65</v>
      </c>
      <c r="D61" s="371"/>
      <c r="E61" s="373"/>
      <c r="F61" s="373"/>
      <c r="G61" s="372"/>
      <c r="H61" s="380" t="s">
        <v>23</v>
      </c>
    </row>
    <row r="62" spans="1:8" ht="12.75">
      <c r="A62" s="377" t="s">
        <v>69</v>
      </c>
      <c r="B62" s="378" t="s">
        <v>66</v>
      </c>
      <c r="C62" s="378" t="s">
        <v>67</v>
      </c>
      <c r="D62" s="371"/>
      <c r="E62" s="373"/>
      <c r="F62" s="373"/>
      <c r="G62" s="372"/>
      <c r="H62" s="380" t="s">
        <v>23</v>
      </c>
    </row>
    <row r="63" spans="1:8" ht="23.25" customHeight="1">
      <c r="A63" s="395" t="s">
        <v>329</v>
      </c>
      <c r="B63" s="378" t="s">
        <v>70</v>
      </c>
      <c r="C63" s="378" t="s">
        <v>71</v>
      </c>
      <c r="D63" s="371"/>
      <c r="E63" s="373"/>
      <c r="F63" s="373"/>
      <c r="G63" s="372"/>
      <c r="H63" s="380" t="s">
        <v>23</v>
      </c>
    </row>
    <row r="64" spans="1:8" ht="24">
      <c r="A64" s="395" t="s">
        <v>330</v>
      </c>
      <c r="B64" s="378" t="s">
        <v>73</v>
      </c>
      <c r="C64" s="378" t="s">
        <v>72</v>
      </c>
      <c r="D64" s="371"/>
      <c r="E64" s="373"/>
      <c r="F64" s="373"/>
      <c r="G64" s="372"/>
      <c r="H64" s="380" t="s">
        <v>23</v>
      </c>
    </row>
    <row r="65" spans="1:8" ht="24">
      <c r="A65" s="395" t="s">
        <v>331</v>
      </c>
      <c r="B65" s="378" t="s">
        <v>74</v>
      </c>
      <c r="C65" s="378" t="s">
        <v>79</v>
      </c>
      <c r="D65" s="371"/>
      <c r="E65" s="373"/>
      <c r="F65" s="373"/>
      <c r="G65" s="372"/>
      <c r="H65" s="380" t="s">
        <v>23</v>
      </c>
    </row>
    <row r="66" spans="1:8" ht="38.25" customHeight="1">
      <c r="A66" s="395" t="s">
        <v>332</v>
      </c>
      <c r="B66" s="378" t="s">
        <v>75</v>
      </c>
      <c r="C66" s="378" t="s">
        <v>77</v>
      </c>
      <c r="D66" s="371"/>
      <c r="E66" s="373"/>
      <c r="F66" s="373"/>
      <c r="G66" s="372"/>
      <c r="H66" s="380" t="s">
        <v>23</v>
      </c>
    </row>
    <row r="67" spans="1:8" ht="12.75">
      <c r="A67" s="377" t="s">
        <v>283</v>
      </c>
      <c r="B67" s="378" t="s">
        <v>76</v>
      </c>
      <c r="C67" s="378" t="s">
        <v>78</v>
      </c>
      <c r="D67" s="388"/>
      <c r="E67" s="373"/>
      <c r="F67" s="373"/>
      <c r="G67" s="372"/>
      <c r="H67" s="380" t="s">
        <v>23</v>
      </c>
    </row>
    <row r="68" spans="1:8" ht="12.75">
      <c r="A68" s="377" t="s">
        <v>88</v>
      </c>
      <c r="B68" s="378" t="s">
        <v>80</v>
      </c>
      <c r="C68" s="378" t="s">
        <v>81</v>
      </c>
      <c r="D68" s="371"/>
      <c r="E68" s="417">
        <f>E69+E70+E71</f>
        <v>1610030</v>
      </c>
      <c r="F68" s="417">
        <f>F69+F70+F71</f>
        <v>1561630</v>
      </c>
      <c r="G68" s="417">
        <f>G69+G70+G71</f>
        <v>1561630</v>
      </c>
      <c r="H68" s="380" t="s">
        <v>23</v>
      </c>
    </row>
    <row r="69" spans="1:8" ht="12.75">
      <c r="A69" s="377" t="s">
        <v>333</v>
      </c>
      <c r="B69" s="378" t="s">
        <v>82</v>
      </c>
      <c r="C69" s="378" t="s">
        <v>83</v>
      </c>
      <c r="D69" s="371">
        <v>291</v>
      </c>
      <c r="E69" s="417">
        <f>'Прилож 2'!I71+'Прилож 2'!G71</f>
        <v>1440235</v>
      </c>
      <c r="F69" s="417">
        <v>1431835</v>
      </c>
      <c r="G69" s="417">
        <v>1431835</v>
      </c>
      <c r="H69" s="380" t="s">
        <v>23</v>
      </c>
    </row>
    <row r="70" spans="1:8" ht="24">
      <c r="A70" s="395" t="s">
        <v>334</v>
      </c>
      <c r="B70" s="378" t="s">
        <v>84</v>
      </c>
      <c r="C70" s="378" t="s">
        <v>85</v>
      </c>
      <c r="D70" s="371" t="s">
        <v>766</v>
      </c>
      <c r="E70" s="417">
        <f>'Прилож 2'!F72</f>
        <v>24795</v>
      </c>
      <c r="F70" s="417">
        <v>24795</v>
      </c>
      <c r="G70" s="417">
        <v>24795</v>
      </c>
      <c r="H70" s="380" t="s">
        <v>23</v>
      </c>
    </row>
    <row r="71" spans="1:8" ht="26.25">
      <c r="A71" s="377" t="s">
        <v>89</v>
      </c>
      <c r="B71" s="378" t="s">
        <v>87</v>
      </c>
      <c r="C71" s="378" t="s">
        <v>86</v>
      </c>
      <c r="D71" s="399" t="s">
        <v>767</v>
      </c>
      <c r="E71" s="417">
        <f>'Прилож 6'!E62+'Прилож 6'!E63+'Прилож 6'!E64+'Прилож 6'!E65+'Прилож 6'!E46+'Прилож 6'!E47</f>
        <v>145000</v>
      </c>
      <c r="F71" s="417">
        <v>105000</v>
      </c>
      <c r="G71" s="417">
        <v>105000</v>
      </c>
      <c r="H71" s="380" t="s">
        <v>23</v>
      </c>
    </row>
    <row r="72" spans="1:8" ht="12.75">
      <c r="A72" s="377" t="s">
        <v>97</v>
      </c>
      <c r="B72" s="378" t="s">
        <v>90</v>
      </c>
      <c r="C72" s="378" t="s">
        <v>23</v>
      </c>
      <c r="D72" s="371"/>
      <c r="E72" s="373"/>
      <c r="F72" s="373"/>
      <c r="G72" s="372"/>
      <c r="H72" s="380" t="s">
        <v>23</v>
      </c>
    </row>
    <row r="73" spans="1:8" ht="12.75">
      <c r="A73" s="377" t="s">
        <v>377</v>
      </c>
      <c r="B73" s="378" t="s">
        <v>91</v>
      </c>
      <c r="C73" s="378" t="s">
        <v>305</v>
      </c>
      <c r="D73" s="388"/>
      <c r="E73" s="373"/>
      <c r="F73" s="373"/>
      <c r="G73" s="372"/>
      <c r="H73" s="380"/>
    </row>
    <row r="74" spans="1:8" ht="12.75">
      <c r="A74" s="377" t="s">
        <v>284</v>
      </c>
      <c r="B74" s="378" t="s">
        <v>94</v>
      </c>
      <c r="C74" s="378" t="s">
        <v>306</v>
      </c>
      <c r="D74" s="371"/>
      <c r="E74" s="373"/>
      <c r="F74" s="373"/>
      <c r="G74" s="372"/>
      <c r="H74" s="380" t="s">
        <v>23</v>
      </c>
    </row>
    <row r="75" spans="1:8" ht="24" customHeight="1">
      <c r="A75" s="395" t="s">
        <v>335</v>
      </c>
      <c r="B75" s="378" t="s">
        <v>95</v>
      </c>
      <c r="C75" s="378" t="s">
        <v>307</v>
      </c>
      <c r="D75" s="388"/>
      <c r="E75" s="373"/>
      <c r="F75" s="373"/>
      <c r="G75" s="372"/>
      <c r="H75" s="380" t="s">
        <v>23</v>
      </c>
    </row>
    <row r="76" spans="1:8" ht="13.5" customHeight="1">
      <c r="A76" s="377" t="s">
        <v>98</v>
      </c>
      <c r="B76" s="378" t="s">
        <v>285</v>
      </c>
      <c r="C76" s="378" t="s">
        <v>92</v>
      </c>
      <c r="D76" s="388"/>
      <c r="E76" s="373"/>
      <c r="F76" s="373"/>
      <c r="G76" s="372"/>
      <c r="H76" s="380"/>
    </row>
    <row r="77" spans="1:8" ht="12.75">
      <c r="A77" s="377" t="s">
        <v>99</v>
      </c>
      <c r="B77" s="378" t="s">
        <v>286</v>
      </c>
      <c r="C77" s="378" t="s">
        <v>93</v>
      </c>
      <c r="D77" s="388"/>
      <c r="E77" s="373"/>
      <c r="F77" s="373"/>
      <c r="G77" s="372"/>
      <c r="H77" s="380"/>
    </row>
    <row r="78" spans="1:8" ht="24">
      <c r="A78" s="395" t="s">
        <v>336</v>
      </c>
      <c r="B78" s="378" t="s">
        <v>287</v>
      </c>
      <c r="C78" s="378" t="s">
        <v>96</v>
      </c>
      <c r="D78" s="388"/>
      <c r="E78" s="373"/>
      <c r="F78" s="373"/>
      <c r="G78" s="372"/>
      <c r="H78" s="380"/>
    </row>
    <row r="79" spans="1:8" ht="12.75">
      <c r="A79" s="377" t="s">
        <v>103</v>
      </c>
      <c r="B79" s="378" t="s">
        <v>100</v>
      </c>
      <c r="C79" s="378" t="s">
        <v>23</v>
      </c>
      <c r="D79" s="371"/>
      <c r="E79" s="373">
        <f>E80</f>
        <v>10000</v>
      </c>
      <c r="F79" s="373">
        <f>F80</f>
        <v>10000</v>
      </c>
      <c r="G79" s="372">
        <f>G80</f>
        <v>10000</v>
      </c>
      <c r="H79" s="380" t="s">
        <v>23</v>
      </c>
    </row>
    <row r="80" spans="1:8" ht="24">
      <c r="A80" s="395" t="s">
        <v>337</v>
      </c>
      <c r="B80" s="378" t="s">
        <v>101</v>
      </c>
      <c r="C80" s="378" t="s">
        <v>102</v>
      </c>
      <c r="D80" s="378" t="s">
        <v>768</v>
      </c>
      <c r="E80" s="373">
        <f>'Прилож 2'!F69</f>
        <v>10000</v>
      </c>
      <c r="F80" s="373">
        <v>10000</v>
      </c>
      <c r="G80" s="372">
        <v>10000</v>
      </c>
      <c r="H80" s="380" t="s">
        <v>23</v>
      </c>
    </row>
    <row r="81" spans="1:8" ht="12.75">
      <c r="A81" s="382" t="s">
        <v>241</v>
      </c>
      <c r="B81" s="383" t="s">
        <v>104</v>
      </c>
      <c r="C81" s="383" t="s">
        <v>23</v>
      </c>
      <c r="D81" s="384"/>
      <c r="E81" s="400">
        <f>E84+E86</f>
        <v>119242154.91</v>
      </c>
      <c r="F81" s="400">
        <f>F84+F86</f>
        <v>87104988</v>
      </c>
      <c r="G81" s="400">
        <f>G84+G86</f>
        <v>87104988</v>
      </c>
      <c r="H81" s="385"/>
    </row>
    <row r="82" spans="1:8" ht="12.75">
      <c r="A82" s="377" t="s">
        <v>338</v>
      </c>
      <c r="B82" s="378" t="s">
        <v>105</v>
      </c>
      <c r="C82" s="378" t="s">
        <v>106</v>
      </c>
      <c r="D82" s="371"/>
      <c r="E82" s="373"/>
      <c r="F82" s="373"/>
      <c r="G82" s="372"/>
      <c r="H82" s="380"/>
    </row>
    <row r="83" spans="1:8" ht="12.75">
      <c r="A83" s="395" t="s">
        <v>379</v>
      </c>
      <c r="B83" s="378" t="s">
        <v>108</v>
      </c>
      <c r="C83" s="378" t="s">
        <v>109</v>
      </c>
      <c r="D83" s="371"/>
      <c r="E83" s="373"/>
      <c r="F83" s="373"/>
      <c r="G83" s="372"/>
      <c r="H83" s="380"/>
    </row>
    <row r="84" spans="1:8" ht="12.75">
      <c r="A84" s="377" t="s">
        <v>378</v>
      </c>
      <c r="B84" s="378" t="s">
        <v>110</v>
      </c>
      <c r="C84" s="378" t="s">
        <v>111</v>
      </c>
      <c r="D84" s="371"/>
      <c r="E84" s="373">
        <f>'Прилож 2'!F92+'Прилож 2'!F93+'Прилож 2'!F94+'Прилож 2'!F95+'Прилож 2'!F98+'Прилож 2'!F99+'Прилож 2'!F100+'Прилож 2'!F101+'Прилож 2'!F104+'Прилож 2'!F105+'Прилож 2'!F106+'Прилож 2'!F110+'Прилож 2'!F111+'Прилож 2'!F112+'Прилож 2'!F113+'Прилож 2'!F114+'Прилож 2'!F115+'Прилож 2'!F116+'Прилож 2'!F117+'Прилож 2'!F118+'Прилож 2'!F119+'Прилож 2'!F120+'Прилож 2'!F121+'Прилож 2'!F122+'Прилож 2'!F123+'Прилож 2'!F124</f>
        <v>112369123.91</v>
      </c>
      <c r="F84" s="373">
        <v>80390518</v>
      </c>
      <c r="G84" s="373">
        <v>80390518</v>
      </c>
      <c r="H84" s="372"/>
    </row>
    <row r="85" spans="1:8" ht="24">
      <c r="A85" s="166" t="s">
        <v>380</v>
      </c>
      <c r="B85" s="378" t="s">
        <v>112</v>
      </c>
      <c r="C85" s="378" t="s">
        <v>381</v>
      </c>
      <c r="D85" s="371"/>
      <c r="E85" s="373"/>
      <c r="F85" s="373"/>
      <c r="G85" s="372"/>
      <c r="H85" s="380"/>
    </row>
    <row r="86" spans="1:8" ht="12.75" customHeight="1">
      <c r="A86" s="377" t="s">
        <v>382</v>
      </c>
      <c r="B86" s="378" t="s">
        <v>383</v>
      </c>
      <c r="C86" s="378" t="s">
        <v>301</v>
      </c>
      <c r="D86" s="371"/>
      <c r="E86" s="373">
        <f>'Прилож 2'!F96+'Прилож 2'!F97</f>
        <v>6873031</v>
      </c>
      <c r="F86" s="373">
        <v>6714470</v>
      </c>
      <c r="G86" s="373">
        <v>6714470</v>
      </c>
      <c r="H86" s="380"/>
    </row>
    <row r="87" spans="1:8" ht="18" customHeight="1">
      <c r="A87" s="395" t="s">
        <v>384</v>
      </c>
      <c r="B87" s="378" t="s">
        <v>385</v>
      </c>
      <c r="C87" s="378" t="s">
        <v>113</v>
      </c>
      <c r="D87" s="388"/>
      <c r="E87" s="373"/>
      <c r="F87" s="373"/>
      <c r="G87" s="372"/>
      <c r="H87" s="424"/>
    </row>
    <row r="88" spans="1:8" ht="18" customHeight="1">
      <c r="A88" s="395" t="s">
        <v>386</v>
      </c>
      <c r="B88" s="378" t="s">
        <v>387</v>
      </c>
      <c r="C88" s="378" t="s">
        <v>114</v>
      </c>
      <c r="D88" s="371"/>
      <c r="E88" s="373"/>
      <c r="F88" s="373"/>
      <c r="G88" s="372"/>
      <c r="H88" s="380"/>
    </row>
    <row r="89" spans="1:8" ht="19.5" customHeight="1">
      <c r="A89" s="387" t="s">
        <v>388</v>
      </c>
      <c r="B89" s="378" t="s">
        <v>389</v>
      </c>
      <c r="C89" s="378" t="s">
        <v>115</v>
      </c>
      <c r="D89" s="396"/>
      <c r="E89" s="397"/>
      <c r="F89" s="397"/>
      <c r="G89" s="398"/>
      <c r="H89" s="425"/>
    </row>
    <row r="90" spans="1:8" ht="12.75">
      <c r="A90" s="382" t="s">
        <v>239</v>
      </c>
      <c r="B90" s="383" t="s">
        <v>116</v>
      </c>
      <c r="C90" s="378" t="s">
        <v>117</v>
      </c>
      <c r="D90" s="371" t="s">
        <v>769</v>
      </c>
      <c r="E90" s="373">
        <f>E91</f>
        <v>-60000</v>
      </c>
      <c r="F90" s="373">
        <f>F91</f>
        <v>-59999</v>
      </c>
      <c r="G90" s="373">
        <f>G91</f>
        <v>-59998</v>
      </c>
      <c r="H90" s="385" t="s">
        <v>23</v>
      </c>
    </row>
    <row r="91" spans="1:8" ht="12.75">
      <c r="A91" s="377" t="s">
        <v>339</v>
      </c>
      <c r="B91" s="378" t="s">
        <v>118</v>
      </c>
      <c r="C91" s="378" t="s">
        <v>38</v>
      </c>
      <c r="D91" s="371" t="s">
        <v>769</v>
      </c>
      <c r="E91" s="373">
        <v>-60000</v>
      </c>
      <c r="F91" s="373">
        <v>-59999</v>
      </c>
      <c r="G91" s="373">
        <v>-59998</v>
      </c>
      <c r="H91" s="380" t="s">
        <v>23</v>
      </c>
    </row>
    <row r="92" spans="1:8" ht="13.5" customHeight="1">
      <c r="A92" s="377" t="s">
        <v>340</v>
      </c>
      <c r="B92" s="378" t="s">
        <v>119</v>
      </c>
      <c r="C92" s="378" t="s">
        <v>38</v>
      </c>
      <c r="D92" s="371" t="s">
        <v>769</v>
      </c>
      <c r="E92" s="373"/>
      <c r="F92" s="372"/>
      <c r="G92" s="372"/>
      <c r="H92" s="380" t="s">
        <v>23</v>
      </c>
    </row>
    <row r="93" spans="1:8" ht="13.5" customHeight="1">
      <c r="A93" s="377" t="s">
        <v>341</v>
      </c>
      <c r="B93" s="378" t="s">
        <v>120</v>
      </c>
      <c r="C93" s="378" t="s">
        <v>38</v>
      </c>
      <c r="D93" s="371"/>
      <c r="E93" s="373"/>
      <c r="F93" s="372"/>
      <c r="G93" s="372"/>
      <c r="H93" s="380" t="s">
        <v>23</v>
      </c>
    </row>
    <row r="94" spans="1:8" ht="12.75">
      <c r="A94" s="382" t="s">
        <v>240</v>
      </c>
      <c r="B94" s="378" t="s">
        <v>121</v>
      </c>
      <c r="C94" s="378" t="s">
        <v>23</v>
      </c>
      <c r="D94" s="371"/>
      <c r="E94" s="373"/>
      <c r="F94" s="372"/>
      <c r="G94" s="372"/>
      <c r="H94" s="380" t="s">
        <v>23</v>
      </c>
    </row>
    <row r="95" spans="1:8" ht="12.75">
      <c r="A95" s="395" t="s">
        <v>342</v>
      </c>
      <c r="B95" s="378" t="s">
        <v>122</v>
      </c>
      <c r="C95" s="378" t="s">
        <v>123</v>
      </c>
      <c r="D95" s="371"/>
      <c r="E95" s="373"/>
      <c r="F95" s="372"/>
      <c r="G95" s="372"/>
      <c r="H95" s="380" t="s">
        <v>23</v>
      </c>
    </row>
    <row r="96" spans="1:8" ht="27.75" customHeight="1">
      <c r="A96" s="119" t="s">
        <v>888</v>
      </c>
      <c r="B96" s="401"/>
      <c r="C96" s="426"/>
      <c r="D96" s="171"/>
      <c r="E96" s="420"/>
      <c r="F96" s="171" t="s">
        <v>886</v>
      </c>
      <c r="G96" s="171"/>
      <c r="H96" s="426"/>
    </row>
    <row r="97" spans="1:8" ht="12.75">
      <c r="A97" s="156" t="s">
        <v>391</v>
      </c>
      <c r="B97" s="401"/>
      <c r="C97" s="643" t="s">
        <v>1</v>
      </c>
      <c r="D97" s="643"/>
      <c r="E97" s="420"/>
      <c r="F97" s="681" t="s">
        <v>390</v>
      </c>
      <c r="G97" s="681"/>
      <c r="H97" s="681"/>
    </row>
    <row r="99" spans="1:8" ht="13.5" customHeight="1">
      <c r="A99" s="119" t="s">
        <v>783</v>
      </c>
      <c r="B99" s="401"/>
      <c r="C99" s="426"/>
      <c r="D99" s="171"/>
      <c r="E99" s="427"/>
      <c r="F99" s="171" t="s">
        <v>784</v>
      </c>
      <c r="G99" s="171"/>
      <c r="H99" s="426"/>
    </row>
    <row r="100" spans="1:8" ht="13.5" customHeight="1">
      <c r="A100" s="157" t="s">
        <v>400</v>
      </c>
      <c r="B100" s="157" t="s">
        <v>399</v>
      </c>
      <c r="C100" s="678" t="s">
        <v>1</v>
      </c>
      <c r="D100" s="678"/>
      <c r="E100" s="427"/>
      <c r="F100" s="679" t="s">
        <v>390</v>
      </c>
      <c r="G100" s="679"/>
      <c r="H100" s="679"/>
    </row>
    <row r="101" spans="1:8" ht="13.5" customHeight="1">
      <c r="A101" s="401"/>
      <c r="B101" s="401"/>
      <c r="C101" s="401"/>
      <c r="D101" s="401"/>
      <c r="E101" s="420"/>
      <c r="F101" s="401"/>
      <c r="G101" s="401"/>
      <c r="H101" s="401"/>
    </row>
    <row r="102" spans="1:8" ht="12.75">
      <c r="A102" s="401"/>
      <c r="B102" s="401"/>
      <c r="C102" s="401"/>
      <c r="D102" s="401"/>
      <c r="E102" s="420"/>
      <c r="F102" s="171" t="s">
        <v>785</v>
      </c>
      <c r="G102" s="171"/>
      <c r="H102" s="426"/>
    </row>
    <row r="103" spans="1:8" ht="12.75">
      <c r="A103" s="401"/>
      <c r="B103" s="401"/>
      <c r="C103" s="401"/>
      <c r="D103" s="401"/>
      <c r="E103" s="420"/>
      <c r="F103" s="119" t="s">
        <v>401</v>
      </c>
      <c r="G103" s="401"/>
      <c r="H103" s="401"/>
    </row>
    <row r="104" spans="1:8" ht="13.5" customHeight="1">
      <c r="A104" s="401"/>
      <c r="B104" s="401"/>
      <c r="C104" s="401"/>
      <c r="D104" s="401"/>
      <c r="E104" s="420"/>
      <c r="F104" s="401"/>
      <c r="G104" s="401"/>
      <c r="H104" s="401"/>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01"/>
      <c r="B128" s="401"/>
      <c r="C128" s="401"/>
      <c r="D128" s="401"/>
      <c r="E128" s="420"/>
      <c r="F128" s="401"/>
      <c r="G128" s="401"/>
      <c r="H128" s="401"/>
    </row>
    <row r="129" spans="1:8" ht="44.25" customHeight="1">
      <c r="A129" s="401"/>
      <c r="B129" s="401"/>
      <c r="C129" s="401"/>
      <c r="D129" s="401"/>
      <c r="E129" s="420"/>
      <c r="F129" s="401"/>
      <c r="G129" s="401"/>
      <c r="H129" s="401"/>
    </row>
    <row r="130" spans="1:8" s="294" customFormat="1" ht="12.75">
      <c r="A130" s="119"/>
      <c r="B130" s="157"/>
      <c r="C130" s="157"/>
      <c r="D130" s="119"/>
      <c r="E130" s="157"/>
      <c r="F130" s="119"/>
      <c r="G130" s="119"/>
      <c r="H130" s="157"/>
    </row>
    <row r="131" spans="1:8" s="294" customFormat="1" ht="12.75">
      <c r="A131" s="119"/>
      <c r="B131" s="157"/>
      <c r="C131" s="157"/>
      <c r="D131" s="119"/>
      <c r="E131" s="157"/>
      <c r="F131" s="119"/>
      <c r="G131" s="119"/>
      <c r="H131" s="157"/>
    </row>
    <row r="132" spans="1:8" s="428" customFormat="1" ht="12.75">
      <c r="A132" s="119"/>
      <c r="B132" s="157"/>
      <c r="C132" s="157"/>
      <c r="D132" s="119"/>
      <c r="E132" s="157"/>
      <c r="F132" s="119"/>
      <c r="G132" s="119"/>
      <c r="H132" s="157"/>
    </row>
    <row r="133" spans="1:8" s="294" customFormat="1" ht="4.5" customHeight="1">
      <c r="A133" s="119"/>
      <c r="B133" s="157"/>
      <c r="C133" s="157"/>
      <c r="D133" s="119"/>
      <c r="E133" s="157"/>
      <c r="F133" s="119"/>
      <c r="G133" s="119"/>
      <c r="H133" s="157"/>
    </row>
    <row r="134" spans="1:8" s="428" customFormat="1" ht="12.75">
      <c r="A134" s="119"/>
      <c r="B134" s="157"/>
      <c r="C134" s="157"/>
      <c r="D134" s="119"/>
      <c r="E134" s="157"/>
      <c r="F134" s="119"/>
      <c r="G134" s="119"/>
      <c r="H134" s="157"/>
    </row>
    <row r="135" spans="1:8" s="294"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1">
      <selection activeCell="F9" sqref="F9"/>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289"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92" t="s">
        <v>350</v>
      </c>
      <c r="B1" s="692"/>
      <c r="C1" s="692"/>
      <c r="D1" s="692"/>
      <c r="E1" s="692"/>
      <c r="F1" s="692"/>
      <c r="G1" s="692"/>
      <c r="H1" s="692"/>
      <c r="I1" s="692"/>
    </row>
    <row r="2" spans="1:9" ht="7.5" customHeight="1">
      <c r="A2" s="2"/>
      <c r="C2" s="2"/>
      <c r="D2" s="2"/>
      <c r="E2" s="2"/>
      <c r="F2" s="280"/>
      <c r="G2" s="2"/>
      <c r="H2" s="2"/>
      <c r="I2" s="2"/>
    </row>
    <row r="3" spans="1:9" s="2" customFormat="1" ht="12" customHeight="1">
      <c r="A3" s="711" t="s">
        <v>343</v>
      </c>
      <c r="B3" s="711" t="s">
        <v>15</v>
      </c>
      <c r="C3" s="711" t="s">
        <v>344</v>
      </c>
      <c r="D3" s="711" t="s">
        <v>345</v>
      </c>
      <c r="E3" s="695" t="s">
        <v>351</v>
      </c>
      <c r="F3" s="693" t="s">
        <v>4</v>
      </c>
      <c r="G3" s="693"/>
      <c r="H3" s="693"/>
      <c r="I3" s="693"/>
    </row>
    <row r="4" spans="1:9" s="2" customFormat="1" ht="12" customHeight="1">
      <c r="A4" s="712"/>
      <c r="B4" s="712"/>
      <c r="C4" s="712"/>
      <c r="D4" s="712"/>
      <c r="E4" s="696"/>
      <c r="F4" s="281" t="s">
        <v>311</v>
      </c>
      <c r="G4" s="122" t="s">
        <v>357</v>
      </c>
      <c r="H4" s="122" t="s">
        <v>358</v>
      </c>
      <c r="I4" s="122" t="s">
        <v>13</v>
      </c>
    </row>
    <row r="5" spans="1:9" s="2" customFormat="1" ht="12" customHeight="1">
      <c r="A5" s="712"/>
      <c r="B5" s="712"/>
      <c r="C5" s="712"/>
      <c r="D5" s="712"/>
      <c r="E5" s="696"/>
      <c r="F5" s="282" t="s">
        <v>125</v>
      </c>
      <c r="G5" s="123" t="s">
        <v>127</v>
      </c>
      <c r="H5" s="123" t="s">
        <v>130</v>
      </c>
      <c r="I5" s="123" t="s">
        <v>14</v>
      </c>
    </row>
    <row r="6" spans="1:9" s="2" customFormat="1" ht="12" customHeight="1">
      <c r="A6" s="712"/>
      <c r="B6" s="712"/>
      <c r="C6" s="712"/>
      <c r="D6" s="712"/>
      <c r="E6" s="696"/>
      <c r="F6" s="282" t="s">
        <v>126</v>
      </c>
      <c r="G6" s="123" t="s">
        <v>10</v>
      </c>
      <c r="H6" s="123" t="s">
        <v>10</v>
      </c>
      <c r="I6" s="123" t="s">
        <v>10</v>
      </c>
    </row>
    <row r="7" spans="1:9" s="2" customFormat="1" ht="32.25" customHeight="1">
      <c r="A7" s="712"/>
      <c r="B7" s="712"/>
      <c r="C7" s="712"/>
      <c r="D7" s="712"/>
      <c r="E7" s="696"/>
      <c r="F7" s="283" t="s">
        <v>128</v>
      </c>
      <c r="G7" s="124" t="s">
        <v>129</v>
      </c>
      <c r="H7" s="124" t="s">
        <v>129</v>
      </c>
      <c r="I7" s="124" t="s">
        <v>11</v>
      </c>
    </row>
    <row r="8" spans="1:9" s="2" customFormat="1" ht="12" customHeight="1">
      <c r="A8" s="125">
        <v>1</v>
      </c>
      <c r="B8" s="125">
        <v>2</v>
      </c>
      <c r="C8" s="125">
        <v>3</v>
      </c>
      <c r="D8" s="125">
        <v>4</v>
      </c>
      <c r="E8" s="180">
        <v>5</v>
      </c>
      <c r="F8" s="284">
        <v>6</v>
      </c>
      <c r="G8" s="125">
        <v>7</v>
      </c>
      <c r="H8" s="125">
        <v>8</v>
      </c>
      <c r="I8" s="125">
        <v>9</v>
      </c>
    </row>
    <row r="9" spans="1:9" ht="18" customHeight="1">
      <c r="A9" s="182" t="s">
        <v>131</v>
      </c>
      <c r="B9" s="185" t="s">
        <v>352</v>
      </c>
      <c r="C9" s="183" t="s">
        <v>124</v>
      </c>
      <c r="D9" s="181" t="s">
        <v>23</v>
      </c>
      <c r="E9" s="181" t="s">
        <v>23</v>
      </c>
      <c r="F9" s="285">
        <f>F20+F55</f>
        <v>119242154.91</v>
      </c>
      <c r="G9" s="184">
        <f>G20+G53</f>
        <v>105137830.87</v>
      </c>
      <c r="H9" s="184">
        <f>H20+H53</f>
        <v>105137830.87</v>
      </c>
      <c r="I9" s="128"/>
    </row>
    <row r="10" spans="1:9" ht="12.75" customHeight="1">
      <c r="A10" s="689" t="s">
        <v>133</v>
      </c>
      <c r="B10" s="186" t="s">
        <v>17</v>
      </c>
      <c r="C10" s="689" t="s">
        <v>134</v>
      </c>
      <c r="D10" s="689" t="s">
        <v>23</v>
      </c>
      <c r="E10" s="685"/>
      <c r="F10" s="694" t="s">
        <v>23</v>
      </c>
      <c r="G10" s="691" t="s">
        <v>23</v>
      </c>
      <c r="H10" s="691" t="s">
        <v>23</v>
      </c>
      <c r="I10" s="697"/>
    </row>
    <row r="11" spans="1:9" ht="12.75" customHeight="1">
      <c r="A11" s="689"/>
      <c r="B11" s="186" t="s">
        <v>146</v>
      </c>
      <c r="C11" s="689"/>
      <c r="D11" s="689"/>
      <c r="E11" s="686"/>
      <c r="F11" s="694"/>
      <c r="G11" s="691"/>
      <c r="H11" s="691"/>
      <c r="I11" s="697"/>
    </row>
    <row r="12" spans="1:9" ht="12.75" customHeight="1">
      <c r="A12" s="689"/>
      <c r="B12" s="186" t="s">
        <v>147</v>
      </c>
      <c r="C12" s="689"/>
      <c r="D12" s="689"/>
      <c r="E12" s="686"/>
      <c r="F12" s="694"/>
      <c r="G12" s="691"/>
      <c r="H12" s="691"/>
      <c r="I12" s="697"/>
    </row>
    <row r="13" spans="1:9" ht="12.75" customHeight="1">
      <c r="A13" s="689"/>
      <c r="B13" s="186" t="s">
        <v>148</v>
      </c>
      <c r="C13" s="689"/>
      <c r="D13" s="689"/>
      <c r="E13" s="686"/>
      <c r="F13" s="694"/>
      <c r="G13" s="691"/>
      <c r="H13" s="691"/>
      <c r="I13" s="697"/>
    </row>
    <row r="14" spans="1:9" ht="12.75" customHeight="1">
      <c r="A14" s="689"/>
      <c r="B14" s="186" t="s">
        <v>392</v>
      </c>
      <c r="C14" s="689"/>
      <c r="D14" s="689"/>
      <c r="E14" s="686"/>
      <c r="F14" s="694"/>
      <c r="G14" s="691"/>
      <c r="H14" s="691"/>
      <c r="I14" s="697"/>
    </row>
    <row r="15" spans="1:11" ht="12.75" customHeight="1">
      <c r="A15" s="689"/>
      <c r="B15" s="186" t="s">
        <v>393</v>
      </c>
      <c r="C15" s="689"/>
      <c r="D15" s="689"/>
      <c r="E15" s="686"/>
      <c r="F15" s="694"/>
      <c r="G15" s="691"/>
      <c r="H15" s="691"/>
      <c r="I15" s="697"/>
      <c r="K15" s="432"/>
    </row>
    <row r="16" spans="1:9" ht="18" customHeight="1">
      <c r="A16" s="689"/>
      <c r="B16" s="186" t="s">
        <v>394</v>
      </c>
      <c r="C16" s="689"/>
      <c r="D16" s="689"/>
      <c r="E16" s="686"/>
      <c r="F16" s="694"/>
      <c r="G16" s="691"/>
      <c r="H16" s="691"/>
      <c r="I16" s="697"/>
    </row>
    <row r="17" spans="1:9" ht="12.75" customHeight="1">
      <c r="A17" s="689" t="s">
        <v>132</v>
      </c>
      <c r="B17" s="187" t="s">
        <v>149</v>
      </c>
      <c r="C17" s="689" t="s">
        <v>107</v>
      </c>
      <c r="D17" s="689" t="s">
        <v>23</v>
      </c>
      <c r="E17" s="687"/>
      <c r="F17" s="694" t="s">
        <v>23</v>
      </c>
      <c r="G17" s="691" t="s">
        <v>23</v>
      </c>
      <c r="H17" s="691" t="s">
        <v>23</v>
      </c>
      <c r="I17" s="697"/>
    </row>
    <row r="18" spans="1:9" ht="12.75" customHeight="1">
      <c r="A18" s="689"/>
      <c r="B18" s="186" t="s">
        <v>150</v>
      </c>
      <c r="C18" s="689"/>
      <c r="D18" s="689"/>
      <c r="E18" s="688"/>
      <c r="F18" s="694"/>
      <c r="G18" s="691"/>
      <c r="H18" s="691"/>
      <c r="I18" s="697"/>
    </row>
    <row r="19" spans="1:9" ht="20.25" customHeight="1">
      <c r="A19" s="689"/>
      <c r="B19" s="188" t="s">
        <v>242</v>
      </c>
      <c r="C19" s="689"/>
      <c r="D19" s="689"/>
      <c r="E19" s="688"/>
      <c r="F19" s="694"/>
      <c r="G19" s="691"/>
      <c r="H19" s="691"/>
      <c r="I19" s="697"/>
    </row>
    <row r="20" spans="1:9" ht="12.75" customHeight="1">
      <c r="A20" s="689" t="s">
        <v>135</v>
      </c>
      <c r="B20" s="187" t="s">
        <v>151</v>
      </c>
      <c r="C20" s="689" t="s">
        <v>137</v>
      </c>
      <c r="D20" s="689" t="s">
        <v>23</v>
      </c>
      <c r="E20" s="687"/>
      <c r="F20" s="694">
        <f>F24</f>
        <v>30240595.39</v>
      </c>
      <c r="G20" s="694">
        <f>G24</f>
        <v>23504760</v>
      </c>
      <c r="H20" s="694">
        <f>H24</f>
        <v>23504760</v>
      </c>
      <c r="I20" s="697"/>
    </row>
    <row r="21" spans="1:9" ht="16.5" customHeight="1">
      <c r="A21" s="689"/>
      <c r="B21" s="186" t="s">
        <v>243</v>
      </c>
      <c r="C21" s="689"/>
      <c r="D21" s="689"/>
      <c r="E21" s="688"/>
      <c r="F21" s="694"/>
      <c r="G21" s="694"/>
      <c r="H21" s="694"/>
      <c r="I21" s="697"/>
    </row>
    <row r="22" spans="1:11" ht="12.75" customHeight="1">
      <c r="A22" s="181" t="s">
        <v>395</v>
      </c>
      <c r="B22" s="189" t="s">
        <v>346</v>
      </c>
      <c r="C22" s="181" t="s">
        <v>289</v>
      </c>
      <c r="D22" s="181" t="s">
        <v>23</v>
      </c>
      <c r="E22" s="181" t="s">
        <v>23</v>
      </c>
      <c r="F22" s="285"/>
      <c r="G22" s="285"/>
      <c r="H22" s="285"/>
      <c r="I22" s="129"/>
      <c r="K22" s="432"/>
    </row>
    <row r="23" spans="1:9" ht="17.25" customHeight="1">
      <c r="A23" s="181"/>
      <c r="B23" s="189" t="s">
        <v>353</v>
      </c>
      <c r="C23" s="181" t="s">
        <v>290</v>
      </c>
      <c r="D23" s="181"/>
      <c r="E23" s="181"/>
      <c r="F23" s="285"/>
      <c r="G23" s="285"/>
      <c r="H23" s="285"/>
      <c r="I23" s="130"/>
    </row>
    <row r="24" spans="1:9" ht="12.75" customHeight="1">
      <c r="A24" s="181" t="s">
        <v>396</v>
      </c>
      <c r="B24" s="189" t="s">
        <v>175</v>
      </c>
      <c r="C24" s="181" t="s">
        <v>291</v>
      </c>
      <c r="D24" s="181" t="s">
        <v>23</v>
      </c>
      <c r="E24" s="181" t="s">
        <v>23</v>
      </c>
      <c r="F24" s="285">
        <v>30240595.39</v>
      </c>
      <c r="G24" s="285">
        <v>23504760</v>
      </c>
      <c r="H24" s="285">
        <v>23504760</v>
      </c>
      <c r="I24" s="129"/>
    </row>
    <row r="25" spans="1:9" ht="12.75" customHeight="1">
      <c r="A25" s="689" t="s">
        <v>136</v>
      </c>
      <c r="B25" s="190" t="s">
        <v>149</v>
      </c>
      <c r="C25" s="689" t="s">
        <v>138</v>
      </c>
      <c r="D25" s="689" t="s">
        <v>23</v>
      </c>
      <c r="E25" s="687"/>
      <c r="F25" s="690"/>
      <c r="G25" s="690"/>
      <c r="H25" s="690"/>
      <c r="I25" s="697"/>
    </row>
    <row r="26" spans="1:9" ht="12.75" customHeight="1">
      <c r="A26" s="689"/>
      <c r="B26" s="186" t="s">
        <v>152</v>
      </c>
      <c r="C26" s="689"/>
      <c r="D26" s="689"/>
      <c r="E26" s="688"/>
      <c r="F26" s="690"/>
      <c r="G26" s="690"/>
      <c r="H26" s="690"/>
      <c r="I26" s="697"/>
    </row>
    <row r="27" spans="1:9" ht="15" customHeight="1">
      <c r="A27" s="689"/>
      <c r="B27" s="188" t="s">
        <v>244</v>
      </c>
      <c r="C27" s="689"/>
      <c r="D27" s="689"/>
      <c r="E27" s="688"/>
      <c r="F27" s="690"/>
      <c r="G27" s="690"/>
      <c r="H27" s="690"/>
      <c r="I27" s="697"/>
    </row>
    <row r="28" spans="1:9" ht="12.75" customHeight="1">
      <c r="A28" s="192" t="s">
        <v>139</v>
      </c>
      <c r="B28" s="191" t="s">
        <v>347</v>
      </c>
      <c r="C28" s="181" t="s">
        <v>140</v>
      </c>
      <c r="D28" s="181" t="s">
        <v>23</v>
      </c>
      <c r="E28" s="192"/>
      <c r="F28" s="285"/>
      <c r="G28" s="285"/>
      <c r="H28" s="285"/>
      <c r="I28" s="129"/>
    </row>
    <row r="29" spans="1:9" ht="12.75" customHeight="1">
      <c r="A29" s="689" t="s">
        <v>141</v>
      </c>
      <c r="B29" s="193" t="s">
        <v>17</v>
      </c>
      <c r="C29" s="689" t="s">
        <v>142</v>
      </c>
      <c r="D29" s="689" t="s">
        <v>23</v>
      </c>
      <c r="E29" s="687"/>
      <c r="F29" s="694"/>
      <c r="G29" s="694"/>
      <c r="H29" s="694"/>
      <c r="I29" s="697"/>
    </row>
    <row r="30" spans="1:9" ht="12.75" customHeight="1">
      <c r="A30" s="689"/>
      <c r="B30" s="194" t="s">
        <v>145</v>
      </c>
      <c r="C30" s="689"/>
      <c r="D30" s="689"/>
      <c r="E30" s="688"/>
      <c r="F30" s="694"/>
      <c r="G30" s="694"/>
      <c r="H30" s="694"/>
      <c r="I30" s="697"/>
    </row>
    <row r="31" spans="1:9" ht="17.25" customHeight="1">
      <c r="A31" s="181" t="s">
        <v>143</v>
      </c>
      <c r="B31" s="195" t="s">
        <v>245</v>
      </c>
      <c r="C31" s="181" t="s">
        <v>144</v>
      </c>
      <c r="D31" s="181" t="s">
        <v>23</v>
      </c>
      <c r="E31" s="181"/>
      <c r="F31" s="285"/>
      <c r="G31" s="285"/>
      <c r="H31" s="285"/>
      <c r="I31" s="129"/>
    </row>
    <row r="32" spans="1:9" ht="12.75" customHeight="1">
      <c r="A32" s="689" t="s">
        <v>153</v>
      </c>
      <c r="B32" s="193" t="s">
        <v>169</v>
      </c>
      <c r="C32" s="689" t="s">
        <v>154</v>
      </c>
      <c r="D32" s="689" t="s">
        <v>23</v>
      </c>
      <c r="E32" s="713"/>
      <c r="F32" s="700"/>
      <c r="G32" s="700"/>
      <c r="H32" s="700"/>
      <c r="I32" s="697"/>
    </row>
    <row r="33" spans="1:9" ht="15" customHeight="1">
      <c r="A33" s="689"/>
      <c r="B33" s="196" t="s">
        <v>170</v>
      </c>
      <c r="C33" s="689"/>
      <c r="D33" s="689"/>
      <c r="E33" s="715"/>
      <c r="F33" s="701"/>
      <c r="G33" s="701"/>
      <c r="H33" s="701"/>
      <c r="I33" s="697"/>
    </row>
    <row r="34" spans="1:9" ht="9.75" customHeight="1">
      <c r="A34" s="698" t="s">
        <v>155</v>
      </c>
      <c r="B34" s="707" t="s">
        <v>288</v>
      </c>
      <c r="C34" s="698" t="s">
        <v>157</v>
      </c>
      <c r="D34" s="698" t="s">
        <v>23</v>
      </c>
      <c r="E34" s="713"/>
      <c r="F34" s="700"/>
      <c r="G34" s="700"/>
      <c r="H34" s="700"/>
      <c r="I34" s="709"/>
    </row>
    <row r="35" spans="1:9" ht="9" customHeight="1">
      <c r="A35" s="699"/>
      <c r="B35" s="708"/>
      <c r="C35" s="699"/>
      <c r="D35" s="699"/>
      <c r="E35" s="714"/>
      <c r="F35" s="701"/>
      <c r="G35" s="701"/>
      <c r="H35" s="701"/>
      <c r="I35" s="710"/>
    </row>
    <row r="36" spans="1:9" ht="12.75" customHeight="1">
      <c r="A36" s="181"/>
      <c r="B36" s="127" t="s">
        <v>353</v>
      </c>
      <c r="C36" s="181" t="s">
        <v>281</v>
      </c>
      <c r="D36" s="181" t="s">
        <v>23</v>
      </c>
      <c r="E36" s="181"/>
      <c r="F36" s="286"/>
      <c r="G36" s="286"/>
      <c r="H36" s="286"/>
      <c r="I36" s="129"/>
    </row>
    <row r="37" spans="1:9" ht="12.75" customHeight="1">
      <c r="A37" s="181" t="s">
        <v>156</v>
      </c>
      <c r="B37" s="197" t="s">
        <v>245</v>
      </c>
      <c r="C37" s="181" t="s">
        <v>158</v>
      </c>
      <c r="D37" s="181" t="s">
        <v>23</v>
      </c>
      <c r="E37" s="181"/>
      <c r="F37" s="286"/>
      <c r="G37" s="286"/>
      <c r="H37" s="286"/>
      <c r="I37" s="129"/>
    </row>
    <row r="38" spans="1:9" ht="18" customHeight="1">
      <c r="A38" s="181" t="s">
        <v>161</v>
      </c>
      <c r="B38" s="127" t="s">
        <v>246</v>
      </c>
      <c r="C38" s="181" t="s">
        <v>159</v>
      </c>
      <c r="D38" s="181" t="s">
        <v>23</v>
      </c>
      <c r="E38" s="181"/>
      <c r="F38" s="286"/>
      <c r="G38" s="286"/>
      <c r="H38" s="286"/>
      <c r="I38" s="129"/>
    </row>
    <row r="39" spans="1:9" ht="12.75" customHeight="1">
      <c r="A39" s="181"/>
      <c r="B39" s="197" t="s">
        <v>353</v>
      </c>
      <c r="C39" s="181" t="s">
        <v>292</v>
      </c>
      <c r="D39" s="181" t="s">
        <v>23</v>
      </c>
      <c r="E39" s="181"/>
      <c r="F39" s="286"/>
      <c r="G39" s="286"/>
      <c r="H39" s="286"/>
      <c r="I39" s="129"/>
    </row>
    <row r="40" spans="1:9" ht="12.75" customHeight="1">
      <c r="A40" s="181" t="s">
        <v>160</v>
      </c>
      <c r="B40" s="127" t="s">
        <v>171</v>
      </c>
      <c r="C40" s="181" t="s">
        <v>162</v>
      </c>
      <c r="D40" s="181" t="s">
        <v>23</v>
      </c>
      <c r="E40" s="181"/>
      <c r="F40" s="286">
        <v>0</v>
      </c>
      <c r="G40" s="286">
        <v>0</v>
      </c>
      <c r="H40" s="286">
        <v>0</v>
      </c>
      <c r="I40" s="129"/>
    </row>
    <row r="41" spans="1:9" ht="12.75" customHeight="1">
      <c r="A41" s="689" t="s">
        <v>163</v>
      </c>
      <c r="B41" s="196" t="s">
        <v>17</v>
      </c>
      <c r="C41" s="689" t="s">
        <v>165</v>
      </c>
      <c r="D41" s="689" t="s">
        <v>23</v>
      </c>
      <c r="E41" s="687"/>
      <c r="F41" s="700"/>
      <c r="G41" s="700"/>
      <c r="H41" s="700"/>
      <c r="I41" s="697"/>
    </row>
    <row r="42" spans="1:9" ht="12.75" customHeight="1">
      <c r="A42" s="689"/>
      <c r="B42" s="194" t="s">
        <v>145</v>
      </c>
      <c r="C42" s="689"/>
      <c r="D42" s="689"/>
      <c r="E42" s="688"/>
      <c r="F42" s="701"/>
      <c r="G42" s="701"/>
      <c r="H42" s="701"/>
      <c r="I42" s="697"/>
    </row>
    <row r="43" spans="1:9" ht="12.75" customHeight="1">
      <c r="A43" s="181" t="s">
        <v>164</v>
      </c>
      <c r="B43" s="195" t="s">
        <v>245</v>
      </c>
      <c r="C43" s="181" t="s">
        <v>166</v>
      </c>
      <c r="D43" s="181" t="s">
        <v>23</v>
      </c>
      <c r="E43" s="181"/>
      <c r="F43" s="286">
        <v>0</v>
      </c>
      <c r="G43" s="286">
        <v>0</v>
      </c>
      <c r="H43" s="286">
        <v>0</v>
      </c>
      <c r="I43" s="129"/>
    </row>
    <row r="44" spans="1:9" ht="12.75" customHeight="1">
      <c r="A44" s="181" t="s">
        <v>167</v>
      </c>
      <c r="B44" s="193" t="s">
        <v>172</v>
      </c>
      <c r="C44" s="181" t="s">
        <v>168</v>
      </c>
      <c r="D44" s="181" t="s">
        <v>23</v>
      </c>
      <c r="E44" s="181"/>
      <c r="F44" s="286"/>
      <c r="G44" s="286"/>
      <c r="H44" s="286"/>
      <c r="I44" s="129"/>
    </row>
    <row r="45" spans="1:9" ht="12" customHeight="1">
      <c r="A45" s="689" t="s">
        <v>173</v>
      </c>
      <c r="B45" s="197" t="s">
        <v>17</v>
      </c>
      <c r="C45" s="689" t="s">
        <v>176</v>
      </c>
      <c r="D45" s="689" t="s">
        <v>23</v>
      </c>
      <c r="E45" s="713"/>
      <c r="F45" s="690"/>
      <c r="G45" s="690"/>
      <c r="H45" s="690"/>
      <c r="I45" s="697"/>
    </row>
    <row r="46" spans="1:9" ht="9.75" customHeight="1">
      <c r="A46" s="689"/>
      <c r="B46" s="196" t="s">
        <v>145</v>
      </c>
      <c r="C46" s="689"/>
      <c r="D46" s="689"/>
      <c r="E46" s="715"/>
      <c r="F46" s="690"/>
      <c r="G46" s="690"/>
      <c r="H46" s="690"/>
      <c r="I46" s="697"/>
    </row>
    <row r="47" spans="1:9" s="119" customFormat="1" ht="12.75" customHeight="1">
      <c r="A47" s="181"/>
      <c r="B47" s="197" t="s">
        <v>353</v>
      </c>
      <c r="C47" s="181" t="s">
        <v>293</v>
      </c>
      <c r="D47" s="181" t="s">
        <v>23</v>
      </c>
      <c r="E47" s="181"/>
      <c r="F47" s="286"/>
      <c r="G47" s="286"/>
      <c r="H47" s="286"/>
      <c r="I47" s="129"/>
    </row>
    <row r="48" spans="1:9" ht="15" customHeight="1">
      <c r="A48" s="181" t="s">
        <v>174</v>
      </c>
      <c r="B48" s="127" t="s">
        <v>175</v>
      </c>
      <c r="C48" s="181" t="s">
        <v>177</v>
      </c>
      <c r="D48" s="181" t="s">
        <v>23</v>
      </c>
      <c r="E48" s="181"/>
      <c r="F48" s="286"/>
      <c r="G48" s="286"/>
      <c r="H48" s="286"/>
      <c r="I48" s="129"/>
    </row>
    <row r="49" spans="1:9" ht="12.75" customHeight="1">
      <c r="A49" s="689" t="s">
        <v>180</v>
      </c>
      <c r="B49" s="702" t="s">
        <v>397</v>
      </c>
      <c r="C49" s="689" t="s">
        <v>178</v>
      </c>
      <c r="D49" s="689" t="s">
        <v>23</v>
      </c>
      <c r="E49" s="687"/>
      <c r="F49" s="690"/>
      <c r="G49" s="690"/>
      <c r="H49" s="690"/>
      <c r="I49" s="697"/>
    </row>
    <row r="50" spans="1:9" ht="12.75" customHeight="1">
      <c r="A50" s="689"/>
      <c r="B50" s="703"/>
      <c r="C50" s="689"/>
      <c r="D50" s="689"/>
      <c r="E50" s="688"/>
      <c r="F50" s="690"/>
      <c r="G50" s="690"/>
      <c r="H50" s="690"/>
      <c r="I50" s="697"/>
    </row>
    <row r="51" spans="1:9" ht="9.75" customHeight="1">
      <c r="A51" s="698"/>
      <c r="B51" s="704" t="s">
        <v>181</v>
      </c>
      <c r="C51" s="698" t="s">
        <v>348</v>
      </c>
      <c r="D51" s="698"/>
      <c r="E51" s="713"/>
      <c r="F51" s="700"/>
      <c r="G51" s="700"/>
      <c r="H51" s="700"/>
      <c r="I51" s="709"/>
    </row>
    <row r="52" spans="1:9" ht="8.25" customHeight="1">
      <c r="A52" s="699"/>
      <c r="B52" s="705"/>
      <c r="C52" s="699"/>
      <c r="D52" s="699"/>
      <c r="E52" s="714"/>
      <c r="F52" s="701"/>
      <c r="G52" s="701"/>
      <c r="H52" s="701"/>
      <c r="I52" s="710"/>
    </row>
    <row r="53" spans="1:11" ht="17.25" customHeight="1">
      <c r="A53" s="689" t="s">
        <v>179</v>
      </c>
      <c r="B53" s="702" t="s">
        <v>398</v>
      </c>
      <c r="C53" s="689" t="s">
        <v>182</v>
      </c>
      <c r="D53" s="689" t="s">
        <v>23</v>
      </c>
      <c r="E53" s="687"/>
      <c r="F53" s="721">
        <f>F55</f>
        <v>89001559.52</v>
      </c>
      <c r="G53" s="690">
        <f>G55</f>
        <v>81633070.87</v>
      </c>
      <c r="H53" s="690">
        <f>H55</f>
        <v>81633070.87</v>
      </c>
      <c r="I53" s="697"/>
      <c r="K53" s="375"/>
    </row>
    <row r="54" spans="1:11" ht="12" customHeight="1">
      <c r="A54" s="698"/>
      <c r="B54" s="706"/>
      <c r="C54" s="698"/>
      <c r="D54" s="698"/>
      <c r="E54" s="717"/>
      <c r="F54" s="722"/>
      <c r="G54" s="690"/>
      <c r="H54" s="690"/>
      <c r="I54" s="697"/>
      <c r="K54" s="432"/>
    </row>
    <row r="55" spans="1:11" ht="12.75" customHeight="1">
      <c r="A55" s="689"/>
      <c r="B55" s="707" t="s">
        <v>181</v>
      </c>
      <c r="C55" s="689" t="s">
        <v>349</v>
      </c>
      <c r="D55" s="689"/>
      <c r="E55" s="687"/>
      <c r="F55" s="690">
        <f>'Листы1-3'!E81-'Листы4-5'!F24</f>
        <v>89001559.52</v>
      </c>
      <c r="G55" s="720">
        <f>105137830.87-G24</f>
        <v>81633070.87</v>
      </c>
      <c r="H55" s="720">
        <f>105137830.87-H24</f>
        <v>81633070.87</v>
      </c>
      <c r="I55" s="697"/>
      <c r="K55" s="432"/>
    </row>
    <row r="56" spans="1:9" ht="4.5" customHeight="1">
      <c r="A56" s="689"/>
      <c r="B56" s="716"/>
      <c r="C56" s="689"/>
      <c r="D56" s="689"/>
      <c r="E56" s="688"/>
      <c r="F56" s="690"/>
      <c r="G56" s="720"/>
      <c r="H56" s="720"/>
      <c r="I56" s="697"/>
    </row>
    <row r="57" spans="1:9" ht="15" customHeight="1">
      <c r="A57" s="199"/>
      <c r="B57" s="200"/>
      <c r="C57" s="199"/>
      <c r="D57" s="199"/>
      <c r="E57" s="201"/>
      <c r="F57" s="287"/>
      <c r="G57" s="203"/>
      <c r="H57" s="203"/>
      <c r="I57" s="202"/>
    </row>
    <row r="58" spans="1:8" s="6" customFormat="1" ht="12.75">
      <c r="A58" s="3" t="s">
        <v>887</v>
      </c>
      <c r="B58"/>
      <c r="C58" s="145"/>
      <c r="D58" s="146"/>
      <c r="E58" s="263"/>
      <c r="F58" s="146" t="s">
        <v>886</v>
      </c>
      <c r="G58" s="146"/>
      <c r="H58" s="145"/>
    </row>
    <row r="59" spans="1:8" s="6" customFormat="1" ht="12.75">
      <c r="A59" s="60" t="s">
        <v>391</v>
      </c>
      <c r="B59" s="121"/>
      <c r="C59" s="718" t="s">
        <v>1</v>
      </c>
      <c r="D59" s="718"/>
      <c r="E59" s="198"/>
      <c r="F59" s="719" t="s">
        <v>390</v>
      </c>
      <c r="G59" s="719"/>
      <c r="H59" s="719"/>
    </row>
    <row r="60" spans="1:8" ht="12.75">
      <c r="A60" s="3" t="s">
        <v>789</v>
      </c>
      <c r="B60" s="121"/>
      <c r="C60" s="145"/>
      <c r="D60" s="146"/>
      <c r="E60" s="198"/>
      <c r="F60" s="146" t="s">
        <v>784</v>
      </c>
      <c r="G60" s="146"/>
      <c r="H60" s="145"/>
    </row>
    <row r="61" spans="1:8" ht="12.75">
      <c r="A61" s="60"/>
      <c r="B61" s="121" t="s">
        <v>399</v>
      </c>
      <c r="C61" s="683" t="s">
        <v>1</v>
      </c>
      <c r="D61" s="683"/>
      <c r="E61" s="198"/>
      <c r="F61" s="684" t="s">
        <v>390</v>
      </c>
      <c r="G61" s="684"/>
      <c r="H61" s="684"/>
    </row>
    <row r="62" spans="1:8" ht="12.75">
      <c r="A62" s="100"/>
      <c r="B62" s="99" t="s">
        <v>828</v>
      </c>
      <c r="C62" s="6"/>
      <c r="D62" s="6"/>
      <c r="F62" s="288" t="s">
        <v>785</v>
      </c>
      <c r="G62" s="146"/>
      <c r="H62" s="145"/>
    </row>
    <row r="63" spans="1:8" ht="12.75">
      <c r="A63" s="100"/>
      <c r="B63" s="99"/>
      <c r="C63" s="6"/>
      <c r="D63" s="6"/>
      <c r="F63" s="289" t="s">
        <v>401</v>
      </c>
      <c r="H63" s="121"/>
    </row>
  </sheetData>
  <sheetProtection/>
  <mergeCells count="120">
    <mergeCell ref="E53:E54"/>
    <mergeCell ref="C59:D59"/>
    <mergeCell ref="F59:H59"/>
    <mergeCell ref="H55:H56"/>
    <mergeCell ref="I55:I56"/>
    <mergeCell ref="G53:G54"/>
    <mergeCell ref="G55:G56"/>
    <mergeCell ref="H53:H54"/>
    <mergeCell ref="I53:I54"/>
    <mergeCell ref="F53:F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H17:H19"/>
    <mergeCell ref="I17:I19"/>
    <mergeCell ref="I10:I16"/>
    <mergeCell ref="I25:I27"/>
    <mergeCell ref="F20:F21"/>
    <mergeCell ref="G20:G21"/>
    <mergeCell ref="F10:F16"/>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G10:G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402</v>
      </c>
    </row>
    <row r="3" ht="16.5">
      <c r="A3" s="204" t="s">
        <v>403</v>
      </c>
    </row>
    <row r="5" ht="16.5">
      <c r="A5" s="204" t="s">
        <v>404</v>
      </c>
    </row>
    <row r="7" ht="13.5">
      <c r="A7" s="204" t="s">
        <v>405</v>
      </c>
    </row>
    <row r="9" ht="13.5">
      <c r="A9" s="204" t="s">
        <v>406</v>
      </c>
    </row>
    <row r="10" ht="13.5">
      <c r="A10" s="204" t="s">
        <v>407</v>
      </c>
    </row>
    <row r="12" ht="13.5">
      <c r="A12" s="204" t="s">
        <v>408</v>
      </c>
    </row>
    <row r="14" ht="13.5">
      <c r="A14" s="204" t="s">
        <v>409</v>
      </c>
    </row>
    <row r="15" spans="1:15" ht="33.75" customHeight="1">
      <c r="A15" s="725" t="s">
        <v>629</v>
      </c>
      <c r="B15" s="724"/>
      <c r="C15" s="724"/>
      <c r="D15" s="724"/>
      <c r="E15" s="724"/>
      <c r="F15" s="724"/>
      <c r="G15" s="724"/>
      <c r="H15" s="724"/>
      <c r="I15" s="724"/>
      <c r="J15" s="724"/>
      <c r="K15" s="724"/>
      <c r="L15" s="724"/>
      <c r="M15" s="724"/>
      <c r="N15" s="724"/>
      <c r="O15" s="724"/>
    </row>
    <row r="17" ht="13.5">
      <c r="A17" s="204" t="s">
        <v>410</v>
      </c>
    </row>
    <row r="18" ht="13.5">
      <c r="A18" s="204" t="s">
        <v>411</v>
      </c>
    </row>
    <row r="20" ht="16.5">
      <c r="A20" s="204" t="s">
        <v>412</v>
      </c>
    </row>
    <row r="21" ht="13.5">
      <c r="A21" s="204" t="s">
        <v>413</v>
      </c>
    </row>
    <row r="22" ht="13.5">
      <c r="A22" s="204" t="s">
        <v>414</v>
      </c>
    </row>
    <row r="23" ht="13.5">
      <c r="A23" s="204" t="s">
        <v>415</v>
      </c>
    </row>
    <row r="25" ht="16.5">
      <c r="A25" s="204" t="s">
        <v>416</v>
      </c>
    </row>
    <row r="26" ht="13.5">
      <c r="A26" s="204" t="s">
        <v>417</v>
      </c>
    </row>
    <row r="27" ht="13.5">
      <c r="A27" s="204" t="s">
        <v>418</v>
      </c>
    </row>
    <row r="28" ht="13.5">
      <c r="A28" s="204" t="s">
        <v>419</v>
      </c>
    </row>
    <row r="30" ht="16.5">
      <c r="A30" s="204" t="s">
        <v>420</v>
      </c>
    </row>
    <row r="31" ht="13.5">
      <c r="A31" s="204" t="s">
        <v>421</v>
      </c>
    </row>
    <row r="32" ht="13.5">
      <c r="A32" s="204" t="s">
        <v>422</v>
      </c>
    </row>
    <row r="33" ht="13.5">
      <c r="A33" s="204" t="s">
        <v>423</v>
      </c>
    </row>
    <row r="35" spans="1:15" ht="41.25" customHeight="1">
      <c r="A35" s="723" t="s">
        <v>630</v>
      </c>
      <c r="B35" s="724"/>
      <c r="C35" s="724"/>
      <c r="D35" s="724"/>
      <c r="E35" s="724"/>
      <c r="F35" s="724"/>
      <c r="G35" s="724"/>
      <c r="H35" s="724"/>
      <c r="I35" s="724"/>
      <c r="J35" s="724"/>
      <c r="K35" s="724"/>
      <c r="L35" s="724"/>
      <c r="M35" s="724"/>
      <c r="N35" s="724"/>
      <c r="O35" s="724"/>
    </row>
    <row r="37" ht="15.75">
      <c r="A37" s="204" t="s">
        <v>424</v>
      </c>
    </row>
    <row r="39" spans="1:15" ht="82.5" customHeight="1">
      <c r="A39" s="723" t="s">
        <v>628</v>
      </c>
      <c r="B39" s="724"/>
      <c r="C39" s="724"/>
      <c r="D39" s="724"/>
      <c r="E39" s="724"/>
      <c r="F39" s="724"/>
      <c r="G39" s="724"/>
      <c r="H39" s="724"/>
      <c r="I39" s="724"/>
      <c r="J39" s="724"/>
      <c r="K39" s="724"/>
      <c r="L39" s="724"/>
      <c r="M39" s="724"/>
      <c r="N39" s="724"/>
      <c r="O39" s="724"/>
    </row>
    <row r="40" spans="1:15" ht="39" customHeight="1">
      <c r="A40" s="723" t="s">
        <v>631</v>
      </c>
      <c r="B40" s="724"/>
      <c r="C40" s="724"/>
      <c r="D40" s="724"/>
      <c r="E40" s="724"/>
      <c r="F40" s="724"/>
      <c r="G40" s="724"/>
      <c r="H40" s="724"/>
      <c r="I40" s="724"/>
      <c r="J40" s="724"/>
      <c r="K40" s="724"/>
      <c r="L40" s="724"/>
      <c r="M40" s="724"/>
      <c r="N40" s="724"/>
      <c r="O40" s="724"/>
    </row>
    <row r="42" spans="1:15" ht="187.5" customHeight="1">
      <c r="A42" s="723" t="s">
        <v>632</v>
      </c>
      <c r="B42" s="724"/>
      <c r="C42" s="724"/>
      <c r="D42" s="724"/>
      <c r="E42" s="724"/>
      <c r="F42" s="724"/>
      <c r="G42" s="724"/>
      <c r="H42" s="724"/>
      <c r="I42" s="724"/>
      <c r="J42" s="724"/>
      <c r="K42" s="724"/>
      <c r="L42" s="724"/>
      <c r="M42" s="724"/>
      <c r="N42" s="724"/>
      <c r="O42" s="724"/>
    </row>
    <row r="44" spans="1:15" ht="110.25" customHeight="1">
      <c r="A44" s="723" t="s">
        <v>634</v>
      </c>
      <c r="B44" s="724"/>
      <c r="C44" s="724"/>
      <c r="D44" s="724"/>
      <c r="E44" s="724"/>
      <c r="F44" s="724"/>
      <c r="G44" s="724"/>
      <c r="H44" s="724"/>
      <c r="I44" s="724"/>
      <c r="J44" s="724"/>
      <c r="K44" s="724"/>
      <c r="L44" s="724"/>
      <c r="M44" s="724"/>
      <c r="N44" s="724"/>
      <c r="O44" s="724"/>
    </row>
    <row r="46" spans="1:15" ht="36" customHeight="1">
      <c r="A46" s="723" t="s">
        <v>635</v>
      </c>
      <c r="B46" s="724"/>
      <c r="C46" s="724"/>
      <c r="D46" s="724"/>
      <c r="E46" s="724"/>
      <c r="F46" s="724"/>
      <c r="G46" s="724"/>
      <c r="H46" s="724"/>
      <c r="I46" s="724"/>
      <c r="J46" s="724"/>
      <c r="K46" s="724"/>
      <c r="L46" s="724"/>
      <c r="M46" s="724"/>
      <c r="N46" s="724"/>
      <c r="O46" s="724"/>
    </row>
    <row r="48" spans="1:15" ht="33" customHeight="1">
      <c r="A48" s="723" t="s">
        <v>633</v>
      </c>
      <c r="B48" s="724"/>
      <c r="C48" s="724"/>
      <c r="D48" s="724"/>
      <c r="E48" s="724"/>
      <c r="F48" s="724"/>
      <c r="G48" s="724"/>
      <c r="H48" s="724"/>
      <c r="I48" s="724"/>
      <c r="J48" s="724"/>
      <c r="K48" s="724"/>
      <c r="L48" s="724"/>
      <c r="M48" s="724"/>
      <c r="N48" s="724"/>
      <c r="O48" s="724"/>
    </row>
    <row r="50" ht="15.75">
      <c r="A50" s="204" t="s">
        <v>425</v>
      </c>
    </row>
    <row r="52" ht="15.75">
      <c r="A52" s="204" t="s">
        <v>426</v>
      </c>
    </row>
    <row r="54" ht="16.5">
      <c r="A54" s="204" t="s">
        <v>427</v>
      </c>
    </row>
    <row r="55" ht="13.5">
      <c r="A55" s="204" t="s">
        <v>428</v>
      </c>
    </row>
    <row r="56" ht="13.5">
      <c r="A56" s="204" t="s">
        <v>429</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48"/>
  <sheetViews>
    <sheetView tabSelected="1" zoomScale="80" zoomScaleNormal="80" zoomScalePageLayoutView="0" workbookViewId="0" topLeftCell="A5">
      <selection activeCell="L19" sqref="L19"/>
    </sheetView>
  </sheetViews>
  <sheetFormatPr defaultColWidth="9.125" defaultRowHeight="12.75"/>
  <cols>
    <col min="1" max="1" width="43.50390625" style="406" customWidth="1"/>
    <col min="2" max="2" width="9.875" style="524" customWidth="1"/>
    <col min="3" max="3" width="13.625" style="329" customWidth="1"/>
    <col min="4" max="4" width="10.50390625" style="157" customWidth="1"/>
    <col min="5" max="5" width="9.125" style="329" customWidth="1"/>
    <col min="6" max="6" width="17.375" style="328" customWidth="1"/>
    <col min="7" max="7" width="16.125" style="328" customWidth="1"/>
    <col min="8" max="8" width="16.375" style="157" customWidth="1"/>
    <col min="9" max="9" width="15.50390625" style="328" customWidth="1"/>
    <col min="10" max="10" width="18.875" style="537" customWidth="1"/>
    <col min="11" max="11" width="12.75390625" style="329" customWidth="1"/>
    <col min="12" max="12" width="13.50390625" style="329" bestFit="1" customWidth="1"/>
    <col min="13" max="13" width="14.875" style="329" bestFit="1" customWidth="1"/>
    <col min="14" max="15" width="13.50390625" style="329" bestFit="1" customWidth="1"/>
    <col min="16" max="16384" width="9.125" style="329" customWidth="1"/>
  </cols>
  <sheetData>
    <row r="1" ht="13.5">
      <c r="H1" s="430" t="s">
        <v>437</v>
      </c>
    </row>
    <row r="3" ht="13.5">
      <c r="H3" s="427" t="s">
        <v>439</v>
      </c>
    </row>
    <row r="4" ht="13.5">
      <c r="H4" s="427" t="s">
        <v>440</v>
      </c>
    </row>
    <row r="5" ht="13.5">
      <c r="H5" s="427" t="s">
        <v>457</v>
      </c>
    </row>
    <row r="6" ht="13.5">
      <c r="H6" s="427" t="s">
        <v>458</v>
      </c>
    </row>
    <row r="7" ht="13.5">
      <c r="H7" s="427" t="s">
        <v>459</v>
      </c>
    </row>
    <row r="8" ht="13.5">
      <c r="H8" s="427" t="s">
        <v>460</v>
      </c>
    </row>
    <row r="11" spans="1:11" ht="15">
      <c r="A11" s="726" t="s">
        <v>982</v>
      </c>
      <c r="B11" s="726"/>
      <c r="C11" s="726"/>
      <c r="D11" s="726"/>
      <c r="E11" s="726"/>
      <c r="F11" s="726"/>
      <c r="G11" s="726"/>
      <c r="H11" s="726"/>
      <c r="I11" s="726"/>
      <c r="J11" s="726"/>
      <c r="K11" s="726"/>
    </row>
    <row r="13" spans="2:10" s="533" customFormat="1" ht="12.75">
      <c r="B13" s="532"/>
      <c r="C13" s="533" t="s">
        <v>639</v>
      </c>
      <c r="F13" s="150"/>
      <c r="J13" s="534"/>
    </row>
    <row r="14" ht="13.5" thickBot="1"/>
    <row r="15" spans="1:11" ht="132" thickBot="1">
      <c r="A15" s="405" t="s">
        <v>15</v>
      </c>
      <c r="B15" s="538" t="s">
        <v>184</v>
      </c>
      <c r="C15" s="433" t="s">
        <v>924</v>
      </c>
      <c r="D15" s="325" t="s">
        <v>708</v>
      </c>
      <c r="E15" s="325" t="s">
        <v>643</v>
      </c>
      <c r="F15" s="326" t="s">
        <v>193</v>
      </c>
      <c r="G15" s="437" t="s">
        <v>807</v>
      </c>
      <c r="H15" s="433" t="s">
        <v>796</v>
      </c>
      <c r="I15" s="437" t="s">
        <v>925</v>
      </c>
      <c r="J15" s="539" t="s">
        <v>797</v>
      </c>
      <c r="K15" s="433" t="s">
        <v>926</v>
      </c>
    </row>
    <row r="16" spans="1:11" ht="13.5" thickBot="1">
      <c r="A16" s="403" t="s">
        <v>131</v>
      </c>
      <c r="B16" s="536" t="s">
        <v>211</v>
      </c>
      <c r="C16" s="325" t="s">
        <v>190</v>
      </c>
      <c r="D16" s="325" t="s">
        <v>191</v>
      </c>
      <c r="E16" s="325"/>
      <c r="F16" s="326" t="s">
        <v>927</v>
      </c>
      <c r="G16" s="326" t="s">
        <v>216</v>
      </c>
      <c r="H16" s="325" t="s">
        <v>218</v>
      </c>
      <c r="I16" s="326" t="s">
        <v>236</v>
      </c>
      <c r="J16" s="440" t="s">
        <v>798</v>
      </c>
      <c r="K16" s="325" t="s">
        <v>928</v>
      </c>
    </row>
    <row r="17" spans="1:13" ht="15" thickBot="1">
      <c r="A17" s="324" t="s">
        <v>918</v>
      </c>
      <c r="B17" s="536" t="s">
        <v>18</v>
      </c>
      <c r="C17" s="325" t="s">
        <v>929</v>
      </c>
      <c r="D17" s="325"/>
      <c r="E17" s="327"/>
      <c r="F17" s="332">
        <f>G17+H17+I17+J17</f>
        <v>24672531.02</v>
      </c>
      <c r="G17" s="332">
        <v>296503.39</v>
      </c>
      <c r="H17" s="332">
        <v>470000</v>
      </c>
      <c r="I17" s="332">
        <v>23669586.29</v>
      </c>
      <c r="J17" s="540">
        <v>236441.34</v>
      </c>
      <c r="K17" s="327"/>
      <c r="L17" s="531"/>
      <c r="M17" s="640"/>
    </row>
    <row r="18" spans="1:11" ht="15" thickBot="1">
      <c r="A18" s="324" t="s">
        <v>919</v>
      </c>
      <c r="B18" s="536" t="s">
        <v>19</v>
      </c>
      <c r="C18" s="325" t="s">
        <v>929</v>
      </c>
      <c r="D18" s="325"/>
      <c r="E18" s="327"/>
      <c r="F18" s="541"/>
      <c r="G18" s="541"/>
      <c r="H18" s="542"/>
      <c r="I18" s="541"/>
      <c r="J18" s="440"/>
      <c r="K18" s="327"/>
    </row>
    <row r="19" spans="1:12" ht="13.5" thickBot="1">
      <c r="A19" s="402" t="s">
        <v>16</v>
      </c>
      <c r="B19" s="536" t="s">
        <v>20</v>
      </c>
      <c r="C19" s="543"/>
      <c r="D19" s="325"/>
      <c r="E19" s="327"/>
      <c r="F19" s="332">
        <f>G19+H19+I19+J19</f>
        <v>409072900</v>
      </c>
      <c r="G19" s="332">
        <f>G22</f>
        <v>5387300</v>
      </c>
      <c r="H19" s="332">
        <f>H37</f>
        <v>12000000</v>
      </c>
      <c r="I19" s="332">
        <f>I27</f>
        <v>389970500</v>
      </c>
      <c r="J19" s="540">
        <f>J20+J25+J32+J33+J38+J39+J44+J45</f>
        <v>1715100</v>
      </c>
      <c r="K19" s="327"/>
      <c r="L19" s="531"/>
    </row>
    <row r="20" spans="1:13" ht="13.5" thickBot="1">
      <c r="A20" s="324" t="s">
        <v>314</v>
      </c>
      <c r="B20" s="536" t="s">
        <v>21</v>
      </c>
      <c r="C20" s="325" t="s">
        <v>22</v>
      </c>
      <c r="D20" s="325">
        <v>121</v>
      </c>
      <c r="E20" s="327"/>
      <c r="F20" s="326">
        <f>J20</f>
        <v>170000</v>
      </c>
      <c r="G20" s="326"/>
      <c r="H20" s="325"/>
      <c r="I20" s="326"/>
      <c r="J20" s="440">
        <v>170000</v>
      </c>
      <c r="K20" s="327"/>
      <c r="L20" s="531"/>
      <c r="M20" s="531"/>
    </row>
    <row r="21" spans="1:11" ht="13.5" thickBot="1">
      <c r="A21" s="619" t="s">
        <v>17</v>
      </c>
      <c r="B21" s="536" t="s">
        <v>24</v>
      </c>
      <c r="C21" s="543"/>
      <c r="D21" s="325"/>
      <c r="E21" s="327"/>
      <c r="F21" s="326"/>
      <c r="G21" s="326"/>
      <c r="H21" s="325"/>
      <c r="I21" s="326"/>
      <c r="J21" s="440"/>
      <c r="K21" s="327"/>
    </row>
    <row r="22" spans="1:15" ht="24" thickBot="1">
      <c r="A22" s="635" t="s">
        <v>26</v>
      </c>
      <c r="B22" s="634" t="s">
        <v>183</v>
      </c>
      <c r="C22" s="325" t="s">
        <v>25</v>
      </c>
      <c r="D22" s="325"/>
      <c r="E22" s="327"/>
      <c r="F22" s="326">
        <f>F23+F24+F25+F26+F28+F29+F30</f>
        <v>397627800</v>
      </c>
      <c r="G22" s="326">
        <f>G23</f>
        <v>5387300</v>
      </c>
      <c r="H22" s="325"/>
      <c r="I22" s="438">
        <f>I27</f>
        <v>389970500</v>
      </c>
      <c r="J22" s="440"/>
      <c r="K22" s="327"/>
      <c r="M22" s="531"/>
      <c r="N22" s="531"/>
      <c r="O22" s="531"/>
    </row>
    <row r="23" spans="1:11" ht="48" thickBot="1">
      <c r="A23" s="324" t="s">
        <v>792</v>
      </c>
      <c r="B23" s="634" t="s">
        <v>27</v>
      </c>
      <c r="C23" s="325" t="s">
        <v>25</v>
      </c>
      <c r="D23" s="325"/>
      <c r="E23" s="327"/>
      <c r="F23" s="326">
        <f>G23</f>
        <v>5387300</v>
      </c>
      <c r="G23" s="326">
        <v>5387300</v>
      </c>
      <c r="H23" s="544"/>
      <c r="I23" s="326"/>
      <c r="J23" s="545"/>
      <c r="K23" s="327"/>
    </row>
    <row r="24" spans="1:11" ht="36" thickBot="1">
      <c r="A24" s="636" t="s">
        <v>827</v>
      </c>
      <c r="B24" s="634" t="s">
        <v>28</v>
      </c>
      <c r="C24" s="325" t="s">
        <v>25</v>
      </c>
      <c r="D24" s="325"/>
      <c r="E24" s="327"/>
      <c r="F24" s="326">
        <f>I27+G24</f>
        <v>389970500</v>
      </c>
      <c r="G24" s="326"/>
      <c r="H24" s="544"/>
      <c r="I24" s="326"/>
      <c r="J24" s="545"/>
      <c r="K24" s="327"/>
    </row>
    <row r="25" spans="1:11" ht="24" thickBot="1">
      <c r="A25" s="441" t="s">
        <v>818</v>
      </c>
      <c r="B25" s="634" t="s">
        <v>296</v>
      </c>
      <c r="C25" s="325" t="s">
        <v>25</v>
      </c>
      <c r="D25" s="325"/>
      <c r="E25" s="327"/>
      <c r="F25" s="326">
        <f>J25</f>
        <v>1135000</v>
      </c>
      <c r="G25" s="326"/>
      <c r="H25" s="325"/>
      <c r="I25" s="546"/>
      <c r="J25" s="440">
        <f>J26+J28</f>
        <v>1135000</v>
      </c>
      <c r="K25" s="327"/>
    </row>
    <row r="26" spans="1:11" ht="13.5" thickBot="1">
      <c r="A26" s="637" t="s">
        <v>817</v>
      </c>
      <c r="B26" s="634">
        <v>1231</v>
      </c>
      <c r="C26" s="325" t="s">
        <v>25</v>
      </c>
      <c r="D26" s="325">
        <v>131</v>
      </c>
      <c r="E26" s="327"/>
      <c r="F26" s="326">
        <f>J26</f>
        <v>1095000</v>
      </c>
      <c r="G26" s="326"/>
      <c r="H26" s="325"/>
      <c r="I26" s="326"/>
      <c r="J26" s="440">
        <f>1075000+20000</f>
        <v>1095000</v>
      </c>
      <c r="K26" s="327"/>
    </row>
    <row r="27" spans="1:11" ht="27" customHeight="1" thickBot="1">
      <c r="A27" s="441" t="s">
        <v>890</v>
      </c>
      <c r="B27" s="634">
        <v>1232</v>
      </c>
      <c r="C27" s="325">
        <v>130</v>
      </c>
      <c r="D27" s="325">
        <v>132</v>
      </c>
      <c r="E27" s="327"/>
      <c r="F27" s="326"/>
      <c r="G27" s="326"/>
      <c r="H27" s="325"/>
      <c r="I27" s="326">
        <f>330858500+5000000+54112000</f>
        <v>389970500</v>
      </c>
      <c r="J27" s="440"/>
      <c r="K27" s="327"/>
    </row>
    <row r="28" spans="1:11" ht="13.5" thickBot="1">
      <c r="A28" s="441" t="s">
        <v>819</v>
      </c>
      <c r="B28" s="524">
        <v>1233</v>
      </c>
      <c r="C28" s="325" t="s">
        <v>25</v>
      </c>
      <c r="D28" s="325">
        <v>134</v>
      </c>
      <c r="E28" s="327"/>
      <c r="F28" s="326">
        <f>J28</f>
        <v>40000</v>
      </c>
      <c r="G28" s="326"/>
      <c r="H28" s="325"/>
      <c r="I28" s="326"/>
      <c r="J28" s="440">
        <f>20000+20000</f>
        <v>40000</v>
      </c>
      <c r="K28" s="327"/>
    </row>
    <row r="29" spans="1:11" ht="48" thickBot="1">
      <c r="A29" s="636" t="s">
        <v>891</v>
      </c>
      <c r="B29" s="634" t="s">
        <v>297</v>
      </c>
      <c r="C29" s="325" t="s">
        <v>25</v>
      </c>
      <c r="D29" s="325"/>
      <c r="E29" s="327"/>
      <c r="F29" s="326"/>
      <c r="G29" s="326"/>
      <c r="H29" s="325"/>
      <c r="I29" s="326"/>
      <c r="J29" s="440"/>
      <c r="K29" s="327"/>
    </row>
    <row r="30" spans="1:11" ht="24" thickBot="1">
      <c r="A30" s="324" t="s">
        <v>892</v>
      </c>
      <c r="B30" s="634" t="s">
        <v>298</v>
      </c>
      <c r="C30" s="325" t="s">
        <v>25</v>
      </c>
      <c r="D30" s="325"/>
      <c r="E30" s="327"/>
      <c r="F30" s="326"/>
      <c r="G30" s="326"/>
      <c r="H30" s="325"/>
      <c r="I30" s="326"/>
      <c r="J30" s="440"/>
      <c r="K30" s="327"/>
    </row>
    <row r="31" spans="1:11" ht="24" thickBot="1">
      <c r="A31" s="636" t="s">
        <v>29</v>
      </c>
      <c r="B31" s="634" t="s">
        <v>30</v>
      </c>
      <c r="C31" s="325" t="s">
        <v>31</v>
      </c>
      <c r="D31" s="325"/>
      <c r="E31" s="327"/>
      <c r="F31" s="326">
        <f>F32</f>
        <v>85000</v>
      </c>
      <c r="G31" s="326"/>
      <c r="H31" s="325"/>
      <c r="I31" s="326"/>
      <c r="J31" s="440"/>
      <c r="K31" s="327"/>
    </row>
    <row r="32" spans="1:11" ht="36" thickBot="1">
      <c r="A32" s="324" t="s">
        <v>820</v>
      </c>
      <c r="B32" s="634" t="s">
        <v>32</v>
      </c>
      <c r="C32" s="325" t="s">
        <v>31</v>
      </c>
      <c r="D32" s="325">
        <v>141</v>
      </c>
      <c r="E32" s="327"/>
      <c r="F32" s="326">
        <f>J32</f>
        <v>85000</v>
      </c>
      <c r="G32" s="326"/>
      <c r="H32" s="325"/>
      <c r="I32" s="326"/>
      <c r="J32" s="440">
        <v>85000</v>
      </c>
      <c r="K32" s="327"/>
    </row>
    <row r="33" spans="1:11" ht="13.5" thickBot="1">
      <c r="A33" s="636" t="s">
        <v>33</v>
      </c>
      <c r="B33" s="634" t="s">
        <v>34</v>
      </c>
      <c r="C33" s="325" t="s">
        <v>35</v>
      </c>
      <c r="D33" s="325"/>
      <c r="E33" s="327"/>
      <c r="F33" s="326">
        <f>J33</f>
        <v>270000</v>
      </c>
      <c r="G33" s="326"/>
      <c r="H33" s="325"/>
      <c r="I33" s="326"/>
      <c r="J33" s="440">
        <f>J34+J35+J36</f>
        <v>270000</v>
      </c>
      <c r="K33" s="327"/>
    </row>
    <row r="34" spans="1:11" ht="13.5" thickBot="1">
      <c r="A34" s="324" t="s">
        <v>376</v>
      </c>
      <c r="B34" s="634" t="s">
        <v>280</v>
      </c>
      <c r="C34" s="325" t="s">
        <v>35</v>
      </c>
      <c r="D34" s="325"/>
      <c r="E34" s="327"/>
      <c r="F34" s="326">
        <f>J34</f>
        <v>0</v>
      </c>
      <c r="G34" s="326"/>
      <c r="H34" s="325"/>
      <c r="I34" s="326"/>
      <c r="J34" s="440"/>
      <c r="K34" s="327"/>
    </row>
    <row r="35" spans="1:11" ht="36" thickBot="1">
      <c r="A35" s="638" t="s">
        <v>815</v>
      </c>
      <c r="B35" s="634">
        <v>1410</v>
      </c>
      <c r="C35" s="325">
        <v>150</v>
      </c>
      <c r="D35" s="325">
        <v>155</v>
      </c>
      <c r="E35" s="327"/>
      <c r="F35" s="326">
        <f>J35</f>
        <v>101000</v>
      </c>
      <c r="G35" s="326"/>
      <c r="H35" s="326"/>
      <c r="I35" s="326"/>
      <c r="J35" s="440">
        <v>101000</v>
      </c>
      <c r="K35" s="327"/>
    </row>
    <row r="36" spans="1:11" ht="39.75" customHeight="1" thickBot="1">
      <c r="A36" s="639" t="s">
        <v>815</v>
      </c>
      <c r="B36" s="634" t="s">
        <v>930</v>
      </c>
      <c r="C36" s="325" t="s">
        <v>35</v>
      </c>
      <c r="D36" s="325">
        <v>165</v>
      </c>
      <c r="E36" s="327"/>
      <c r="F36" s="326">
        <f>H36</f>
        <v>0</v>
      </c>
      <c r="G36" s="326"/>
      <c r="H36" s="326"/>
      <c r="I36" s="326"/>
      <c r="J36" s="440">
        <v>169000</v>
      </c>
      <c r="K36" s="327"/>
    </row>
    <row r="37" spans="1:11" ht="39.75" customHeight="1" thickBot="1">
      <c r="A37" s="638" t="s">
        <v>981</v>
      </c>
      <c r="B37" s="634">
        <v>1430</v>
      </c>
      <c r="C37" s="325" t="s">
        <v>35</v>
      </c>
      <c r="D37" s="325">
        <v>162</v>
      </c>
      <c r="E37" s="327"/>
      <c r="F37" s="326">
        <f>H37</f>
        <v>12000000</v>
      </c>
      <c r="G37" s="326"/>
      <c r="H37" s="326">
        <v>12000000</v>
      </c>
      <c r="I37" s="326"/>
      <c r="J37" s="440"/>
      <c r="K37" s="327"/>
    </row>
    <row r="38" spans="1:11" ht="45" customHeight="1" thickBot="1">
      <c r="A38" s="324" t="s">
        <v>816</v>
      </c>
      <c r="B38" s="634">
        <v>1500</v>
      </c>
      <c r="C38" s="325">
        <v>160</v>
      </c>
      <c r="D38" s="325">
        <v>165</v>
      </c>
      <c r="E38" s="327"/>
      <c r="F38" s="326">
        <f>J38</f>
        <v>0</v>
      </c>
      <c r="G38" s="326"/>
      <c r="H38" s="325"/>
      <c r="I38" s="326"/>
      <c r="J38" s="440"/>
      <c r="K38" s="327"/>
    </row>
    <row r="39" spans="1:11" ht="18" customHeight="1" thickBot="1">
      <c r="A39" s="636" t="s">
        <v>790</v>
      </c>
      <c r="B39" s="634">
        <v>1600</v>
      </c>
      <c r="C39" s="325">
        <v>180</v>
      </c>
      <c r="D39" s="325"/>
      <c r="E39" s="327"/>
      <c r="F39" s="326">
        <f>J39</f>
        <v>100</v>
      </c>
      <c r="G39" s="326"/>
      <c r="H39" s="325"/>
      <c r="I39" s="326"/>
      <c r="J39" s="440">
        <v>100</v>
      </c>
      <c r="K39" s="327"/>
    </row>
    <row r="40" spans="1:11" ht="13.5" thickBot="1">
      <c r="A40" s="402" t="s">
        <v>36</v>
      </c>
      <c r="B40" s="634">
        <v>1600</v>
      </c>
      <c r="C40" s="325" t="s">
        <v>38</v>
      </c>
      <c r="D40" s="325"/>
      <c r="E40" s="327"/>
      <c r="F40" s="326"/>
      <c r="G40" s="326"/>
      <c r="H40" s="325"/>
      <c r="I40" s="326"/>
      <c r="J40" s="440"/>
      <c r="K40" s="327"/>
    </row>
    <row r="41" spans="1:11" ht="13.5" thickBot="1">
      <c r="A41" s="620" t="s">
        <v>17</v>
      </c>
      <c r="B41" s="536">
        <v>1610</v>
      </c>
      <c r="C41" s="325" t="s">
        <v>38</v>
      </c>
      <c r="D41" s="325"/>
      <c r="E41" s="327"/>
      <c r="F41" s="326"/>
      <c r="G41" s="326"/>
      <c r="H41" s="325"/>
      <c r="I41" s="326"/>
      <c r="J41" s="440"/>
      <c r="K41" s="327"/>
    </row>
    <row r="42" spans="1:11" ht="13.5" thickBot="1">
      <c r="A42" s="402" t="s">
        <v>893</v>
      </c>
      <c r="B42" s="536">
        <v>1620</v>
      </c>
      <c r="C42" s="325" t="s">
        <v>38</v>
      </c>
      <c r="D42" s="325"/>
      <c r="E42" s="327"/>
      <c r="F42" s="326"/>
      <c r="G42" s="326"/>
      <c r="H42" s="325"/>
      <c r="I42" s="326"/>
      <c r="J42" s="440"/>
      <c r="K42" s="327"/>
    </row>
    <row r="43" spans="1:11" ht="13.5" thickBot="1">
      <c r="A43" s="324" t="s">
        <v>39</v>
      </c>
      <c r="B43" s="536"/>
      <c r="C43" s="543"/>
      <c r="D43" s="325"/>
      <c r="E43" s="327"/>
      <c r="F43" s="326"/>
      <c r="G43" s="326"/>
      <c r="H43" s="325"/>
      <c r="I43" s="326"/>
      <c r="J43" s="440"/>
      <c r="K43" s="327"/>
    </row>
    <row r="44" spans="1:11" ht="13.5" thickBot="1">
      <c r="A44" s="324" t="s">
        <v>814</v>
      </c>
      <c r="B44" s="536">
        <v>1900</v>
      </c>
      <c r="C44" s="325">
        <v>400</v>
      </c>
      <c r="D44" s="325">
        <v>446</v>
      </c>
      <c r="E44" s="327"/>
      <c r="F44" s="326">
        <f>J44</f>
        <v>55000</v>
      </c>
      <c r="G44" s="326"/>
      <c r="H44" s="325"/>
      <c r="I44" s="326"/>
      <c r="J44" s="440">
        <v>55000</v>
      </c>
      <c r="K44" s="327"/>
    </row>
    <row r="45" spans="1:11" ht="9.75" customHeight="1" thickBot="1">
      <c r="A45" s="324" t="s">
        <v>788</v>
      </c>
      <c r="B45" s="536"/>
      <c r="C45" s="325">
        <v>510</v>
      </c>
      <c r="D45" s="325"/>
      <c r="E45" s="327"/>
      <c r="F45" s="326">
        <f>J45</f>
        <v>0</v>
      </c>
      <c r="G45" s="326"/>
      <c r="H45" s="325"/>
      <c r="I45" s="326"/>
      <c r="J45" s="440"/>
      <c r="K45" s="327"/>
    </row>
    <row r="46" spans="1:13" s="333" customFormat="1" ht="13.5" thickBot="1">
      <c r="A46" s="409" t="s">
        <v>894</v>
      </c>
      <c r="B46" s="547" t="s">
        <v>45</v>
      </c>
      <c r="C46" s="331" t="s">
        <v>931</v>
      </c>
      <c r="D46" s="331"/>
      <c r="E46" s="548"/>
      <c r="F46" s="332">
        <f>G46+H46+I46+J46</f>
        <v>433745431.0199999</v>
      </c>
      <c r="G46" s="332">
        <f>G47+G70+G92+G94+G96+G97+G99+G100+G101+G108+G112+G114+G115+G116+G119+G120+G121+G122</f>
        <v>5683803.390000001</v>
      </c>
      <c r="H46" s="332">
        <f>H101+H111</f>
        <v>12470000</v>
      </c>
      <c r="I46" s="332">
        <f>I47+I68+I70+I92+I94+I96+I97+I98+I99+I101+I102+I104+I107+I108+I109+I111+I114+I115+I117+I118+I119+I121</f>
        <v>413640086.28999996</v>
      </c>
      <c r="J46" s="540">
        <f>J47+J68+J70+J92+J93+J94+J95+J96+J97+J98+J99+J100+J101+J102+J103+J104+J105+J106+J107+J108+J109+J110+J111+J113+J114+J115+J117+J118+J119+J120+J121+J122+J123+J124</f>
        <v>1951541.34</v>
      </c>
      <c r="K46" s="549"/>
      <c r="L46" s="554"/>
      <c r="M46" s="554"/>
    </row>
    <row r="47" spans="1:11" ht="13.5" thickBot="1">
      <c r="A47" s="324" t="s">
        <v>321</v>
      </c>
      <c r="B47" s="536" t="s">
        <v>46</v>
      </c>
      <c r="C47" s="325" t="s">
        <v>932</v>
      </c>
      <c r="D47" s="325"/>
      <c r="E47" s="327"/>
      <c r="F47" s="326">
        <f>F48+F49+F50+F51+F52+F53+F54+F55+F56+F57+F58+F59+F60+F61</f>
        <v>311265246.10999995</v>
      </c>
      <c r="G47" s="326">
        <f>G48+G49+G52+G53</f>
        <v>3542236.48</v>
      </c>
      <c r="H47" s="550">
        <f>H49+H50+H51+H52+H53+H54+H55</f>
        <v>0</v>
      </c>
      <c r="I47" s="326">
        <f>I48+I49+I50+I51+I52</f>
        <v>307241968.28999996</v>
      </c>
      <c r="J47" s="440">
        <f>J48+J52</f>
        <v>481041.34</v>
      </c>
      <c r="K47" s="327"/>
    </row>
    <row r="48" spans="1:11" ht="13.5" thickBot="1">
      <c r="A48" s="324" t="s">
        <v>322</v>
      </c>
      <c r="B48" s="536" t="s">
        <v>47</v>
      </c>
      <c r="C48" s="325" t="s">
        <v>48</v>
      </c>
      <c r="D48" s="325">
        <v>211</v>
      </c>
      <c r="E48" s="419" t="s">
        <v>636</v>
      </c>
      <c r="F48" s="326">
        <f>G48+H48+I48+J48</f>
        <v>238741895.89</v>
      </c>
      <c r="G48" s="326">
        <f>2789000-363321.74</f>
        <v>2425678.26</v>
      </c>
      <c r="I48" s="326">
        <f>14178410.29+194055209+27713134</f>
        <v>235946753.29</v>
      </c>
      <c r="J48" s="440">
        <v>369464.34</v>
      </c>
      <c r="K48" s="327"/>
    </row>
    <row r="49" spans="1:11" ht="13.5" thickBot="1">
      <c r="A49" s="324" t="s">
        <v>322</v>
      </c>
      <c r="B49" s="536" t="s">
        <v>47</v>
      </c>
      <c r="C49" s="325" t="s">
        <v>48</v>
      </c>
      <c r="D49" s="325">
        <v>211</v>
      </c>
      <c r="E49" s="419" t="s">
        <v>637</v>
      </c>
      <c r="F49" s="326">
        <f>G49+H49+I49+J49</f>
        <v>294940</v>
      </c>
      <c r="G49" s="326">
        <v>294940</v>
      </c>
      <c r="H49" s="326"/>
      <c r="I49" s="326"/>
      <c r="J49" s="440"/>
      <c r="K49" s="327"/>
    </row>
    <row r="50" spans="1:12" ht="24" thickBot="1">
      <c r="A50" s="324" t="s">
        <v>323</v>
      </c>
      <c r="B50" s="536" t="s">
        <v>50</v>
      </c>
      <c r="C50" s="325" t="s">
        <v>53</v>
      </c>
      <c r="D50" s="325">
        <v>212</v>
      </c>
      <c r="E50" s="419" t="s">
        <v>637</v>
      </c>
      <c r="F50" s="326">
        <f>G50+H50+I50+J50</f>
        <v>0</v>
      </c>
      <c r="G50" s="326"/>
      <c r="H50" s="326"/>
      <c r="I50" s="326"/>
      <c r="J50" s="326"/>
      <c r="K50" s="327"/>
      <c r="L50" s="531"/>
    </row>
    <row r="51" spans="1:11" ht="24" thickBot="1">
      <c r="A51" s="324" t="s">
        <v>323</v>
      </c>
      <c r="B51" s="536" t="s">
        <v>50</v>
      </c>
      <c r="C51" s="325" t="s">
        <v>53</v>
      </c>
      <c r="D51" s="325">
        <v>212</v>
      </c>
      <c r="E51" s="419" t="s">
        <v>636</v>
      </c>
      <c r="F51" s="326">
        <f>G51+H51+I51+J51</f>
        <v>40000</v>
      </c>
      <c r="G51" s="326"/>
      <c r="H51" s="325"/>
      <c r="I51" s="326">
        <f>20000+20000</f>
        <v>40000</v>
      </c>
      <c r="J51" s="326"/>
      <c r="K51" s="327"/>
    </row>
    <row r="52" spans="1:11" ht="44.25" customHeight="1" thickBot="1">
      <c r="A52" s="324" t="s">
        <v>324</v>
      </c>
      <c r="B52" s="536" t="s">
        <v>52</v>
      </c>
      <c r="C52" s="325" t="s">
        <v>55</v>
      </c>
      <c r="D52" s="325">
        <v>213</v>
      </c>
      <c r="E52" s="419" t="s">
        <v>636</v>
      </c>
      <c r="F52" s="326">
        <f>G52+H52+I52+J52</f>
        <v>72099346.83</v>
      </c>
      <c r="G52" s="326">
        <f>842900-110345.17</f>
        <v>732554.83</v>
      </c>
      <c r="H52" s="325"/>
      <c r="I52" s="326">
        <f>4281176+58604673+8369366</f>
        <v>71255215</v>
      </c>
      <c r="J52" s="440">
        <v>111577</v>
      </c>
      <c r="K52" s="327"/>
    </row>
    <row r="53" spans="1:11" ht="36" thickBot="1">
      <c r="A53" s="324" t="s">
        <v>324</v>
      </c>
      <c r="B53" s="536" t="s">
        <v>52</v>
      </c>
      <c r="C53" s="325" t="s">
        <v>55</v>
      </c>
      <c r="D53" s="325">
        <v>213</v>
      </c>
      <c r="E53" s="419" t="s">
        <v>637</v>
      </c>
      <c r="F53" s="326">
        <f>G53</f>
        <v>89063.39</v>
      </c>
      <c r="G53" s="326">
        <v>89063.39</v>
      </c>
      <c r="H53" s="326"/>
      <c r="I53" s="326"/>
      <c r="J53" s="440"/>
      <c r="K53" s="327"/>
    </row>
    <row r="54" spans="1:11" ht="13.5" thickBot="1">
      <c r="A54" s="324" t="s">
        <v>895</v>
      </c>
      <c r="B54" s="536" t="s">
        <v>57</v>
      </c>
      <c r="C54" s="325" t="s">
        <v>55</v>
      </c>
      <c r="D54" s="325"/>
      <c r="E54" s="327"/>
      <c r="F54" s="326">
        <f>G54+H54+I54+J54</f>
        <v>0</v>
      </c>
      <c r="G54" s="326"/>
      <c r="H54" s="325"/>
      <c r="I54" s="326"/>
      <c r="J54" s="440"/>
      <c r="K54" s="327"/>
    </row>
    <row r="55" spans="1:11" ht="13.5" thickBot="1">
      <c r="A55" s="324" t="s">
        <v>58</v>
      </c>
      <c r="B55" s="536" t="s">
        <v>59</v>
      </c>
      <c r="C55" s="325" t="s">
        <v>55</v>
      </c>
      <c r="D55" s="325"/>
      <c r="E55" s="327"/>
      <c r="F55" s="326">
        <f>G55+H55+I55+J55</f>
        <v>0</v>
      </c>
      <c r="G55" s="326"/>
      <c r="H55" s="326"/>
      <c r="I55" s="326"/>
      <c r="J55" s="440"/>
      <c r="K55" s="327"/>
    </row>
    <row r="56" spans="1:11" ht="24" thickBot="1">
      <c r="A56" s="324" t="s">
        <v>325</v>
      </c>
      <c r="B56" s="536" t="s">
        <v>60</v>
      </c>
      <c r="C56" s="325" t="s">
        <v>62</v>
      </c>
      <c r="D56" s="325"/>
      <c r="E56" s="327"/>
      <c r="F56" s="326">
        <f aca="true" t="shared" si="0" ref="F56:F110">G56+I56+J56</f>
        <v>0</v>
      </c>
      <c r="G56" s="326"/>
      <c r="H56" s="325"/>
      <c r="I56" s="326"/>
      <c r="J56" s="440"/>
      <c r="K56" s="327"/>
    </row>
    <row r="57" spans="1:11" ht="36" thickBot="1">
      <c r="A57" s="324" t="s">
        <v>896</v>
      </c>
      <c r="B57" s="536" t="s">
        <v>61</v>
      </c>
      <c r="C57" s="325" t="s">
        <v>282</v>
      </c>
      <c r="D57" s="325"/>
      <c r="E57" s="327"/>
      <c r="F57" s="326">
        <f t="shared" si="0"/>
        <v>0</v>
      </c>
      <c r="G57" s="326"/>
      <c r="H57" s="325"/>
      <c r="I57" s="326"/>
      <c r="J57" s="440"/>
      <c r="K57" s="327"/>
    </row>
    <row r="58" spans="1:11" ht="24" thickBot="1">
      <c r="A58" s="324" t="s">
        <v>326</v>
      </c>
      <c r="B58" s="536" t="s">
        <v>64</v>
      </c>
      <c r="C58" s="325" t="s">
        <v>63</v>
      </c>
      <c r="D58" s="325"/>
      <c r="E58" s="327"/>
      <c r="F58" s="326">
        <f t="shared" si="0"/>
        <v>0</v>
      </c>
      <c r="G58" s="326"/>
      <c r="H58" s="325" t="s">
        <v>933</v>
      </c>
      <c r="I58" s="326"/>
      <c r="J58" s="440"/>
      <c r="K58" s="327"/>
    </row>
    <row r="59" spans="1:11" ht="36" thickBot="1">
      <c r="A59" s="324" t="s">
        <v>327</v>
      </c>
      <c r="B59" s="536" t="s">
        <v>294</v>
      </c>
      <c r="C59" s="325" t="s">
        <v>65</v>
      </c>
      <c r="D59" s="325"/>
      <c r="E59" s="327"/>
      <c r="F59" s="326">
        <f t="shared" si="0"/>
        <v>0</v>
      </c>
      <c r="G59" s="326"/>
      <c r="H59" s="325"/>
      <c r="I59" s="326"/>
      <c r="J59" s="440"/>
      <c r="K59" s="327"/>
    </row>
    <row r="60" spans="1:11" ht="13.5" thickBot="1">
      <c r="A60" s="324" t="s">
        <v>328</v>
      </c>
      <c r="B60" s="536" t="s">
        <v>303</v>
      </c>
      <c r="C60" s="325" t="s">
        <v>65</v>
      </c>
      <c r="D60" s="325"/>
      <c r="E60" s="327"/>
      <c r="F60" s="326">
        <f t="shared" si="0"/>
        <v>0</v>
      </c>
      <c r="G60" s="326"/>
      <c r="H60" s="325"/>
      <c r="I60" s="326"/>
      <c r="J60" s="440"/>
      <c r="K60" s="327"/>
    </row>
    <row r="61" spans="1:11" ht="12" customHeight="1" thickBot="1">
      <c r="A61" s="324" t="s">
        <v>68</v>
      </c>
      <c r="B61" s="536" t="s">
        <v>304</v>
      </c>
      <c r="C61" s="325" t="s">
        <v>65</v>
      </c>
      <c r="D61" s="325"/>
      <c r="E61" s="327"/>
      <c r="F61" s="326">
        <f t="shared" si="0"/>
        <v>0</v>
      </c>
      <c r="G61" s="326"/>
      <c r="H61" s="325"/>
      <c r="I61" s="326"/>
      <c r="J61" s="440"/>
      <c r="K61" s="327"/>
    </row>
    <row r="62" spans="1:11" ht="13.5" thickBot="1">
      <c r="A62" s="324" t="s">
        <v>69</v>
      </c>
      <c r="B62" s="536" t="s">
        <v>66</v>
      </c>
      <c r="C62" s="325" t="s">
        <v>67</v>
      </c>
      <c r="D62" s="325"/>
      <c r="E62" s="327"/>
      <c r="F62" s="326">
        <f t="shared" si="0"/>
        <v>0</v>
      </c>
      <c r="G62" s="326"/>
      <c r="H62" s="325"/>
      <c r="I62" s="326"/>
      <c r="J62" s="440"/>
      <c r="K62" s="327"/>
    </row>
    <row r="63" spans="1:11" ht="24" thickBot="1">
      <c r="A63" s="324" t="s">
        <v>329</v>
      </c>
      <c r="B63" s="536" t="s">
        <v>70</v>
      </c>
      <c r="C63" s="325" t="s">
        <v>71</v>
      </c>
      <c r="D63" s="325"/>
      <c r="E63" s="327"/>
      <c r="F63" s="326">
        <f t="shared" si="0"/>
        <v>0</v>
      </c>
      <c r="G63" s="326"/>
      <c r="H63" s="325"/>
      <c r="I63" s="326"/>
      <c r="J63" s="440"/>
      <c r="K63" s="327"/>
    </row>
    <row r="64" spans="1:11" ht="24" thickBot="1">
      <c r="A64" s="324" t="s">
        <v>897</v>
      </c>
      <c r="B64" s="536" t="s">
        <v>73</v>
      </c>
      <c r="C64" s="325" t="s">
        <v>72</v>
      </c>
      <c r="D64" s="325"/>
      <c r="E64" s="327"/>
      <c r="F64" s="326">
        <f t="shared" si="0"/>
        <v>0</v>
      </c>
      <c r="G64" s="326"/>
      <c r="H64" s="325"/>
      <c r="I64" s="326"/>
      <c r="J64" s="440"/>
      <c r="K64" s="327"/>
    </row>
    <row r="65" spans="1:11" ht="36" thickBot="1">
      <c r="A65" s="324" t="s">
        <v>331</v>
      </c>
      <c r="B65" s="536" t="s">
        <v>74</v>
      </c>
      <c r="C65" s="325" t="s">
        <v>79</v>
      </c>
      <c r="D65" s="325"/>
      <c r="E65" s="327"/>
      <c r="F65" s="326">
        <f t="shared" si="0"/>
        <v>0</v>
      </c>
      <c r="G65" s="326"/>
      <c r="H65" s="325"/>
      <c r="I65" s="326"/>
      <c r="J65" s="440"/>
      <c r="K65" s="327"/>
    </row>
    <row r="66" spans="1:11" ht="21" customHeight="1" thickBot="1">
      <c r="A66" s="324" t="s">
        <v>435</v>
      </c>
      <c r="B66" s="536" t="s">
        <v>75</v>
      </c>
      <c r="C66" s="325" t="s">
        <v>77</v>
      </c>
      <c r="D66" s="325"/>
      <c r="E66" s="327"/>
      <c r="F66" s="326">
        <f t="shared" si="0"/>
        <v>0</v>
      </c>
      <c r="G66" s="326"/>
      <c r="H66" s="325"/>
      <c r="I66" s="326"/>
      <c r="J66" s="440"/>
      <c r="K66" s="327"/>
    </row>
    <row r="67" spans="1:11" ht="13.5" thickBot="1">
      <c r="A67" s="324" t="s">
        <v>283</v>
      </c>
      <c r="B67" s="536" t="s">
        <v>76</v>
      </c>
      <c r="C67" s="325" t="s">
        <v>78</v>
      </c>
      <c r="D67" s="325"/>
      <c r="E67" s="327"/>
      <c r="F67" s="326">
        <f t="shared" si="0"/>
        <v>0</v>
      </c>
      <c r="G67" s="326"/>
      <c r="H67" s="325"/>
      <c r="I67" s="326"/>
      <c r="J67" s="440"/>
      <c r="K67" s="327"/>
    </row>
    <row r="68" spans="1:11" s="333" customFormat="1" ht="13.5" thickBot="1">
      <c r="A68" s="410" t="s">
        <v>729</v>
      </c>
      <c r="B68" s="547"/>
      <c r="C68" s="331">
        <v>830</v>
      </c>
      <c r="D68" s="331"/>
      <c r="E68" s="548"/>
      <c r="F68" s="326">
        <f t="shared" si="0"/>
        <v>10000</v>
      </c>
      <c r="G68" s="332">
        <f>G69</f>
        <v>0</v>
      </c>
      <c r="H68" s="331"/>
      <c r="I68" s="332">
        <f>I69</f>
        <v>5000</v>
      </c>
      <c r="J68" s="540">
        <f>J69</f>
        <v>5000</v>
      </c>
      <c r="K68" s="548"/>
    </row>
    <row r="69" spans="1:11" ht="48" thickBot="1">
      <c r="A69" s="324" t="s">
        <v>757</v>
      </c>
      <c r="B69" s="536"/>
      <c r="C69" s="325">
        <v>831</v>
      </c>
      <c r="D69" s="325">
        <v>297</v>
      </c>
      <c r="E69" s="327"/>
      <c r="F69" s="326">
        <f t="shared" si="0"/>
        <v>10000</v>
      </c>
      <c r="G69" s="326"/>
      <c r="H69" s="325"/>
      <c r="I69" s="326">
        <f>'Прилож 6'!E34</f>
        <v>5000</v>
      </c>
      <c r="J69" s="440">
        <f>'Прилож 6'!E52</f>
        <v>5000</v>
      </c>
      <c r="K69" s="327"/>
    </row>
    <row r="70" spans="1:11" s="333" customFormat="1" ht="13.5" thickBot="1">
      <c r="A70" s="410" t="s">
        <v>88</v>
      </c>
      <c r="B70" s="547" t="s">
        <v>80</v>
      </c>
      <c r="C70" s="331" t="s">
        <v>81</v>
      </c>
      <c r="D70" s="331"/>
      <c r="E70" s="548"/>
      <c r="F70" s="326">
        <f t="shared" si="0"/>
        <v>1610030</v>
      </c>
      <c r="G70" s="332">
        <f>G71+G72+G73+G74+G75</f>
        <v>8400</v>
      </c>
      <c r="H70" s="331"/>
      <c r="I70" s="332">
        <f>I72+I73+I74+I75+I71</f>
        <v>1471630</v>
      </c>
      <c r="J70" s="540">
        <f>J71+J72+J73+J74+J75+J76</f>
        <v>130000</v>
      </c>
      <c r="K70" s="548"/>
    </row>
    <row r="71" spans="1:11" ht="13.5" thickBot="1">
      <c r="A71" s="324" t="s">
        <v>333</v>
      </c>
      <c r="B71" s="536" t="s">
        <v>82</v>
      </c>
      <c r="C71" s="325" t="s">
        <v>83</v>
      </c>
      <c r="D71" s="325">
        <v>291</v>
      </c>
      <c r="E71" s="327"/>
      <c r="F71" s="326">
        <f t="shared" si="0"/>
        <v>1440235</v>
      </c>
      <c r="G71" s="326">
        <f>'Прилож 6'!E16</f>
        <v>8400</v>
      </c>
      <c r="H71" s="325"/>
      <c r="I71" s="326">
        <f>'Прилож 6'!E37+'Прилож 6'!E38</f>
        <v>1431835</v>
      </c>
      <c r="J71" s="440"/>
      <c r="K71" s="327"/>
    </row>
    <row r="72" spans="1:11" ht="36" thickBot="1">
      <c r="A72" s="324" t="s">
        <v>334</v>
      </c>
      <c r="B72" s="536" t="s">
        <v>84</v>
      </c>
      <c r="C72" s="325" t="s">
        <v>85</v>
      </c>
      <c r="D72" s="325">
        <v>291</v>
      </c>
      <c r="E72" s="327"/>
      <c r="F72" s="326">
        <f>I72+J72</f>
        <v>24795</v>
      </c>
      <c r="G72" s="326"/>
      <c r="H72" s="325"/>
      <c r="I72" s="326">
        <f>'Прилож 6'!E42+'Прилож 6'!E43</f>
        <v>4795</v>
      </c>
      <c r="J72" s="440">
        <f>'Прилож 6'!E60</f>
        <v>20000</v>
      </c>
      <c r="K72" s="327"/>
    </row>
    <row r="73" spans="1:11" ht="13.5" thickBot="1">
      <c r="A73" s="324" t="s">
        <v>696</v>
      </c>
      <c r="B73" s="536" t="s">
        <v>87</v>
      </c>
      <c r="C73" s="325" t="s">
        <v>86</v>
      </c>
      <c r="D73" s="325">
        <v>292</v>
      </c>
      <c r="E73" s="327"/>
      <c r="F73" s="326">
        <f>G73+I73+J73</f>
        <v>60000</v>
      </c>
      <c r="G73" s="326"/>
      <c r="H73" s="325"/>
      <c r="I73" s="326">
        <f>'Прилож 6'!E46</f>
        <v>20000</v>
      </c>
      <c r="J73" s="440">
        <f>'Прилож 6'!E62</f>
        <v>40000</v>
      </c>
      <c r="K73" s="327"/>
    </row>
    <row r="74" spans="1:11" ht="13.5" thickBot="1">
      <c r="A74" s="442" t="s">
        <v>698</v>
      </c>
      <c r="B74" s="536" t="s">
        <v>87</v>
      </c>
      <c r="C74" s="325" t="s">
        <v>86</v>
      </c>
      <c r="D74" s="325">
        <v>293</v>
      </c>
      <c r="E74" s="327"/>
      <c r="F74" s="326">
        <f>G74+I74+J74</f>
        <v>32000</v>
      </c>
      <c r="G74" s="326"/>
      <c r="H74" s="325"/>
      <c r="I74" s="326">
        <f>'Прилож 6'!E47</f>
        <v>15000</v>
      </c>
      <c r="J74" s="440">
        <f>'Прилож 6'!E63</f>
        <v>17000</v>
      </c>
      <c r="K74" s="327"/>
    </row>
    <row r="75" spans="1:11" ht="24" thickBot="1">
      <c r="A75" s="443" t="s">
        <v>707</v>
      </c>
      <c r="B75" s="536" t="s">
        <v>87</v>
      </c>
      <c r="C75" s="325" t="s">
        <v>86</v>
      </c>
      <c r="D75" s="325">
        <v>295</v>
      </c>
      <c r="E75" s="327"/>
      <c r="F75" s="326">
        <f>J75</f>
        <v>20000</v>
      </c>
      <c r="G75" s="326"/>
      <c r="H75" s="325"/>
      <c r="I75" s="326">
        <f>'Прилож 6'!E48</f>
        <v>0</v>
      </c>
      <c r="J75" s="440">
        <f>'Прилож 6'!E64</f>
        <v>20000</v>
      </c>
      <c r="K75" s="327"/>
    </row>
    <row r="76" spans="1:11" ht="13.5" thickBot="1">
      <c r="A76" s="444" t="s">
        <v>732</v>
      </c>
      <c r="B76" s="536" t="s">
        <v>87</v>
      </c>
      <c r="C76" s="325">
        <v>853</v>
      </c>
      <c r="D76" s="325">
        <v>297</v>
      </c>
      <c r="E76" s="327"/>
      <c r="F76" s="326">
        <f t="shared" si="0"/>
        <v>33000</v>
      </c>
      <c r="G76" s="326"/>
      <c r="H76" s="325"/>
      <c r="I76" s="326"/>
      <c r="J76" s="440">
        <f>'Прилож 6'!E65</f>
        <v>33000</v>
      </c>
      <c r="K76" s="327"/>
    </row>
    <row r="77" spans="1:11" ht="24" thickBot="1">
      <c r="A77" s="324" t="s">
        <v>97</v>
      </c>
      <c r="B77" s="536" t="s">
        <v>90</v>
      </c>
      <c r="C77" s="325" t="s">
        <v>929</v>
      </c>
      <c r="D77" s="325"/>
      <c r="E77" s="327"/>
      <c r="F77" s="326">
        <f t="shared" si="0"/>
        <v>0</v>
      </c>
      <c r="G77" s="326"/>
      <c r="H77" s="325"/>
      <c r="I77" s="326"/>
      <c r="J77" s="440"/>
      <c r="K77" s="327"/>
    </row>
    <row r="78" spans="1:11" ht="13.5" customHeight="1" thickBot="1">
      <c r="A78" s="324" t="s">
        <v>377</v>
      </c>
      <c r="B78" s="536" t="s">
        <v>91</v>
      </c>
      <c r="C78" s="325" t="s">
        <v>305</v>
      </c>
      <c r="D78" s="325"/>
      <c r="E78" s="327"/>
      <c r="F78" s="326">
        <f t="shared" si="0"/>
        <v>0</v>
      </c>
      <c r="G78" s="326"/>
      <c r="H78" s="325"/>
      <c r="I78" s="326"/>
      <c r="J78" s="440"/>
      <c r="K78" s="327"/>
    </row>
    <row r="79" spans="1:11" ht="13.5" thickBot="1">
      <c r="A79" s="324" t="s">
        <v>284</v>
      </c>
      <c r="B79" s="536" t="s">
        <v>94</v>
      </c>
      <c r="C79" s="325" t="s">
        <v>306</v>
      </c>
      <c r="D79" s="325"/>
      <c r="E79" s="327"/>
      <c r="F79" s="326">
        <f t="shared" si="0"/>
        <v>0</v>
      </c>
      <c r="G79" s="326"/>
      <c r="H79" s="325"/>
      <c r="I79" s="326"/>
      <c r="J79" s="440"/>
      <c r="K79" s="327"/>
    </row>
    <row r="80" spans="1:11" ht="36" thickBot="1">
      <c r="A80" s="324" t="s">
        <v>898</v>
      </c>
      <c r="B80" s="536" t="s">
        <v>95</v>
      </c>
      <c r="C80" s="325" t="s">
        <v>307</v>
      </c>
      <c r="D80" s="325"/>
      <c r="E80" s="327"/>
      <c r="F80" s="326">
        <f t="shared" si="0"/>
        <v>0</v>
      </c>
      <c r="G80" s="326"/>
      <c r="H80" s="325"/>
      <c r="I80" s="326"/>
      <c r="J80" s="440"/>
      <c r="K80" s="327"/>
    </row>
    <row r="81" spans="1:11" ht="24" thickBot="1">
      <c r="A81" s="324" t="s">
        <v>98</v>
      </c>
      <c r="B81" s="536" t="s">
        <v>285</v>
      </c>
      <c r="C81" s="325" t="s">
        <v>92</v>
      </c>
      <c r="D81" s="325"/>
      <c r="E81" s="327"/>
      <c r="F81" s="326">
        <f t="shared" si="0"/>
        <v>0</v>
      </c>
      <c r="G81" s="326"/>
      <c r="H81" s="325"/>
      <c r="I81" s="326"/>
      <c r="J81" s="440"/>
      <c r="K81" s="327"/>
    </row>
    <row r="82" spans="1:11" ht="13.5" thickBot="1">
      <c r="A82" s="324" t="s">
        <v>99</v>
      </c>
      <c r="B82" s="536" t="s">
        <v>286</v>
      </c>
      <c r="C82" s="325" t="s">
        <v>93</v>
      </c>
      <c r="D82" s="325"/>
      <c r="E82" s="327"/>
      <c r="F82" s="326">
        <f t="shared" si="0"/>
        <v>0</v>
      </c>
      <c r="G82" s="326"/>
      <c r="H82" s="325"/>
      <c r="I82" s="326"/>
      <c r="J82" s="440"/>
      <c r="K82" s="327"/>
    </row>
    <row r="83" spans="1:11" ht="39.75" customHeight="1" thickBot="1">
      <c r="A83" s="324" t="s">
        <v>336</v>
      </c>
      <c r="B83" s="536" t="s">
        <v>287</v>
      </c>
      <c r="C83" s="325" t="s">
        <v>96</v>
      </c>
      <c r="D83" s="325"/>
      <c r="E83" s="327"/>
      <c r="F83" s="326">
        <f t="shared" si="0"/>
        <v>0</v>
      </c>
      <c r="G83" s="326"/>
      <c r="H83" s="325"/>
      <c r="I83" s="326"/>
      <c r="J83" s="440"/>
      <c r="K83" s="327"/>
    </row>
    <row r="84" spans="1:11" ht="24" thickBot="1">
      <c r="A84" s="324" t="s">
        <v>103</v>
      </c>
      <c r="B84" s="536" t="s">
        <v>100</v>
      </c>
      <c r="C84" s="325" t="s">
        <v>932</v>
      </c>
      <c r="D84" s="325"/>
      <c r="E84" s="327"/>
      <c r="F84" s="326">
        <f t="shared" si="0"/>
        <v>0</v>
      </c>
      <c r="G84" s="326"/>
      <c r="H84" s="325"/>
      <c r="I84" s="326"/>
      <c r="J84" s="440"/>
      <c r="K84" s="327"/>
    </row>
    <row r="85" spans="1:11" ht="36" thickBot="1">
      <c r="A85" s="324" t="s">
        <v>337</v>
      </c>
      <c r="B85" s="536" t="s">
        <v>101</v>
      </c>
      <c r="C85" s="325" t="s">
        <v>102</v>
      </c>
      <c r="D85" s="325"/>
      <c r="E85" s="327"/>
      <c r="F85" s="326">
        <f t="shared" si="0"/>
        <v>0</v>
      </c>
      <c r="G85" s="326"/>
      <c r="H85" s="325"/>
      <c r="I85" s="326"/>
      <c r="J85" s="440"/>
      <c r="K85" s="327"/>
    </row>
    <row r="86" spans="1:11" ht="15" thickBot="1">
      <c r="A86" s="324" t="s">
        <v>920</v>
      </c>
      <c r="B86" s="536" t="s">
        <v>104</v>
      </c>
      <c r="C86" s="325" t="s">
        <v>932</v>
      </c>
      <c r="D86" s="325"/>
      <c r="E86" s="551"/>
      <c r="F86" s="326">
        <f t="shared" si="0"/>
        <v>0</v>
      </c>
      <c r="G86" s="326"/>
      <c r="H86" s="325"/>
      <c r="I86" s="326"/>
      <c r="J86" s="440"/>
      <c r="K86" s="327"/>
    </row>
    <row r="87" spans="1:11" ht="22.5" customHeight="1" thickBot="1">
      <c r="A87" s="324" t="s">
        <v>899</v>
      </c>
      <c r="B87" s="536" t="s">
        <v>105</v>
      </c>
      <c r="C87" s="325" t="s">
        <v>106</v>
      </c>
      <c r="D87" s="325"/>
      <c r="E87" s="551"/>
      <c r="F87" s="326">
        <f t="shared" si="0"/>
        <v>0</v>
      </c>
      <c r="G87" s="326"/>
      <c r="H87" s="325"/>
      <c r="I87" s="326"/>
      <c r="J87" s="440"/>
      <c r="K87" s="327"/>
    </row>
    <row r="88" spans="1:11" ht="24" thickBot="1">
      <c r="A88" s="324" t="s">
        <v>379</v>
      </c>
      <c r="B88" s="536" t="s">
        <v>934</v>
      </c>
      <c r="C88" s="325" t="s">
        <v>109</v>
      </c>
      <c r="D88" s="325"/>
      <c r="E88" s="551"/>
      <c r="F88" s="326">
        <f t="shared" si="0"/>
        <v>0</v>
      </c>
      <c r="G88" s="326"/>
      <c r="H88" s="325"/>
      <c r="I88" s="326"/>
      <c r="J88" s="440"/>
      <c r="K88" s="327"/>
    </row>
    <row r="89" spans="1:11" ht="13.5" thickBot="1">
      <c r="A89" s="324" t="s">
        <v>900</v>
      </c>
      <c r="B89" s="536" t="s">
        <v>108</v>
      </c>
      <c r="C89" s="325" t="s">
        <v>111</v>
      </c>
      <c r="D89" s="325"/>
      <c r="E89" s="551"/>
      <c r="F89" s="326">
        <f t="shared" si="0"/>
        <v>0</v>
      </c>
      <c r="G89" s="326"/>
      <c r="H89" s="325"/>
      <c r="I89" s="326"/>
      <c r="J89" s="440"/>
      <c r="K89" s="327"/>
    </row>
    <row r="90" spans="1:11" ht="13.5" thickBot="1">
      <c r="A90" s="324" t="s">
        <v>901</v>
      </c>
      <c r="B90" s="536"/>
      <c r="C90" s="543"/>
      <c r="D90" s="325"/>
      <c r="E90" s="551"/>
      <c r="F90" s="326">
        <f t="shared" si="0"/>
        <v>0</v>
      </c>
      <c r="G90" s="326"/>
      <c r="H90" s="325"/>
      <c r="I90" s="326"/>
      <c r="J90" s="440"/>
      <c r="K90" s="327"/>
    </row>
    <row r="91" spans="1:11" ht="24" thickBot="1">
      <c r="A91" s="324" t="s">
        <v>902</v>
      </c>
      <c r="B91" s="536"/>
      <c r="C91" s="325" t="s">
        <v>111</v>
      </c>
      <c r="D91" s="325" t="s">
        <v>709</v>
      </c>
      <c r="E91" s="325"/>
      <c r="F91" s="326">
        <f t="shared" si="0"/>
        <v>0</v>
      </c>
      <c r="G91" s="326"/>
      <c r="H91" s="325"/>
      <c r="I91" s="326"/>
      <c r="J91" s="440"/>
      <c r="K91" s="327"/>
    </row>
    <row r="92" spans="1:13" ht="13.5" thickBot="1">
      <c r="A92" s="402" t="s">
        <v>903</v>
      </c>
      <c r="B92" s="536"/>
      <c r="C92" s="325" t="s">
        <v>111</v>
      </c>
      <c r="D92" s="325" t="s">
        <v>710</v>
      </c>
      <c r="E92" s="325"/>
      <c r="F92" s="326">
        <f t="shared" si="0"/>
        <v>528900</v>
      </c>
      <c r="G92" s="326">
        <f>'Прилож 8(221)'!E17</f>
        <v>3900</v>
      </c>
      <c r="H92" s="325"/>
      <c r="I92" s="326">
        <f>'Прилож 8(221)'!E22</f>
        <v>525000</v>
      </c>
      <c r="J92" s="440"/>
      <c r="K92" s="327"/>
      <c r="M92" s="531"/>
    </row>
    <row r="93" spans="1:11" ht="13.5" thickBot="1">
      <c r="A93" s="402" t="s">
        <v>904</v>
      </c>
      <c r="B93" s="536"/>
      <c r="C93" s="325" t="s">
        <v>111</v>
      </c>
      <c r="D93" s="325" t="s">
        <v>711</v>
      </c>
      <c r="E93" s="536"/>
      <c r="F93" s="326">
        <f t="shared" si="0"/>
        <v>0</v>
      </c>
      <c r="G93" s="326"/>
      <c r="H93" s="325"/>
      <c r="I93" s="326"/>
      <c r="J93" s="440"/>
      <c r="K93" s="327"/>
    </row>
    <row r="94" spans="1:11" ht="13.5" thickBot="1">
      <c r="A94" s="402" t="s">
        <v>905</v>
      </c>
      <c r="B94" s="536"/>
      <c r="C94" s="325" t="s">
        <v>111</v>
      </c>
      <c r="D94" s="325" t="s">
        <v>712</v>
      </c>
      <c r="E94" s="419" t="s">
        <v>636</v>
      </c>
      <c r="F94" s="326">
        <f>G94+I94+J94</f>
        <v>2270721</v>
      </c>
      <c r="G94" s="326">
        <f>'Прилож 9(223)'!F19</f>
        <v>44187</v>
      </c>
      <c r="H94" s="325"/>
      <c r="I94" s="326">
        <f>'Прилож 9(223)'!F24</f>
        <v>2218034</v>
      </c>
      <c r="J94" s="440">
        <f>'Прилож 9(223)'!F29</f>
        <v>8500</v>
      </c>
      <c r="K94" s="327"/>
    </row>
    <row r="95" spans="1:11" ht="13.5" thickBot="1">
      <c r="A95" s="402" t="s">
        <v>882</v>
      </c>
      <c r="B95" s="536"/>
      <c r="C95" s="325" t="s">
        <v>111</v>
      </c>
      <c r="D95" s="325" t="s">
        <v>712</v>
      </c>
      <c r="E95" s="419" t="s">
        <v>637</v>
      </c>
      <c r="F95" s="326">
        <f t="shared" si="0"/>
        <v>0</v>
      </c>
      <c r="G95" s="326"/>
      <c r="H95" s="325"/>
      <c r="I95" s="326"/>
      <c r="J95" s="440"/>
      <c r="K95" s="327"/>
    </row>
    <row r="96" spans="1:12" ht="13.5" thickBot="1">
      <c r="A96" s="402" t="s">
        <v>881</v>
      </c>
      <c r="B96" s="536"/>
      <c r="C96" s="325">
        <v>247</v>
      </c>
      <c r="D96" s="325" t="s">
        <v>712</v>
      </c>
      <c r="E96" s="419" t="s">
        <v>636</v>
      </c>
      <c r="F96" s="326">
        <f>G96+H96+I96+J96</f>
        <v>2584454.4</v>
      </c>
      <c r="G96" s="326">
        <f>'Прилож 9(223)'!F17</f>
        <v>53024.4</v>
      </c>
      <c r="H96" s="325"/>
      <c r="I96" s="326">
        <f>'Прилож 9(223)'!F26</f>
        <v>2521430</v>
      </c>
      <c r="J96" s="440">
        <f>'Прилож 9(223)'!F30</f>
        <v>10000</v>
      </c>
      <c r="K96" s="327"/>
      <c r="L96" s="531"/>
    </row>
    <row r="97" spans="1:11" ht="13.5" thickBot="1">
      <c r="A97" s="402" t="s">
        <v>883</v>
      </c>
      <c r="B97" s="536"/>
      <c r="C97" s="325">
        <v>247</v>
      </c>
      <c r="D97" s="325" t="s">
        <v>712</v>
      </c>
      <c r="E97" s="419" t="s">
        <v>636</v>
      </c>
      <c r="F97" s="326">
        <f t="shared" si="0"/>
        <v>4288576.6</v>
      </c>
      <c r="G97" s="326">
        <f>'Прилож 9(223)'!F21</f>
        <v>79536.6</v>
      </c>
      <c r="H97" s="325"/>
      <c r="I97" s="326">
        <f>'Прилож 9(223)'!F27</f>
        <v>4193040</v>
      </c>
      <c r="J97" s="440">
        <f>'Прилож 9(223)'!F31</f>
        <v>16000</v>
      </c>
      <c r="K97" s="327"/>
    </row>
    <row r="98" spans="1:11" ht="40.5" customHeight="1" thickBot="1">
      <c r="A98" s="324" t="s">
        <v>295</v>
      </c>
      <c r="B98" s="536"/>
      <c r="C98" s="325" t="s">
        <v>111</v>
      </c>
      <c r="D98" s="325" t="s">
        <v>713</v>
      </c>
      <c r="E98" s="325"/>
      <c r="F98" s="326">
        <f t="shared" si="0"/>
        <v>1629500</v>
      </c>
      <c r="G98" s="326"/>
      <c r="H98" s="325"/>
      <c r="I98" s="326">
        <f>1120000+509500</f>
        <v>1629500</v>
      </c>
      <c r="J98" s="440"/>
      <c r="K98" s="327"/>
    </row>
    <row r="99" spans="1:11" ht="18.75" customHeight="1" thickBot="1">
      <c r="A99" s="324" t="s">
        <v>810</v>
      </c>
      <c r="B99" s="536"/>
      <c r="C99" s="325" t="s">
        <v>111</v>
      </c>
      <c r="D99" s="325" t="s">
        <v>714</v>
      </c>
      <c r="E99" s="419" t="s">
        <v>636</v>
      </c>
      <c r="F99" s="326">
        <f t="shared" si="0"/>
        <v>7906240</v>
      </c>
      <c r="G99" s="326">
        <f>'Прилож 10(225)'!F19+'Прилож 10(225)'!F20+'Прилож 10(225)'!F21+'Прилож 10(225)'!F22+'Прилож 10(225)'!F23</f>
        <v>91650</v>
      </c>
      <c r="H99" s="325"/>
      <c r="I99" s="326">
        <f>'Прилож 10(225)'!F29</f>
        <v>7789590</v>
      </c>
      <c r="J99" s="440">
        <f>'Прилож 10(225)'!F42</f>
        <v>25000</v>
      </c>
      <c r="K99" s="327"/>
    </row>
    <row r="100" spans="1:11" ht="16.5" customHeight="1" thickBot="1">
      <c r="A100" s="324" t="s">
        <v>810</v>
      </c>
      <c r="B100" s="536"/>
      <c r="C100" s="325" t="s">
        <v>111</v>
      </c>
      <c r="D100" s="325" t="s">
        <v>714</v>
      </c>
      <c r="E100" s="419" t="s">
        <v>637</v>
      </c>
      <c r="F100" s="326">
        <f t="shared" si="0"/>
        <v>260000</v>
      </c>
      <c r="G100" s="326">
        <f>'Прилож 10(225)'!F24+'Прилож 10(225)'!F26</f>
        <v>260000</v>
      </c>
      <c r="H100" s="325"/>
      <c r="I100" s="326"/>
      <c r="J100" s="440"/>
      <c r="K100" s="327"/>
    </row>
    <row r="101" spans="1:11" ht="13.5" thickBot="1">
      <c r="A101" s="402" t="s">
        <v>803</v>
      </c>
      <c r="B101" s="536"/>
      <c r="C101" s="325" t="s">
        <v>111</v>
      </c>
      <c r="D101" s="325" t="s">
        <v>715</v>
      </c>
      <c r="E101" s="419" t="s">
        <v>636</v>
      </c>
      <c r="F101" s="326">
        <f>G101+I101+J101+H101</f>
        <v>7859300</v>
      </c>
      <c r="G101" s="326">
        <f>'Прилож 11(226)'!F16</f>
        <v>105300</v>
      </c>
      <c r="H101" s="326">
        <f>'Прилож 11(226)'!F41</f>
        <v>470000</v>
      </c>
      <c r="I101" s="326">
        <f>'Прилож 11(226)'!F23</f>
        <v>7034000</v>
      </c>
      <c r="J101" s="440">
        <f>'Прилож 11(226)'!F33</f>
        <v>250000</v>
      </c>
      <c r="K101" s="327"/>
    </row>
    <row r="102" spans="1:11" ht="12" customHeight="1" thickBot="1">
      <c r="A102" s="402" t="s">
        <v>803</v>
      </c>
      <c r="B102" s="536"/>
      <c r="C102" s="325">
        <v>112</v>
      </c>
      <c r="D102" s="325">
        <v>226</v>
      </c>
      <c r="E102" s="419" t="s">
        <v>636</v>
      </c>
      <c r="F102" s="326">
        <f t="shared" si="0"/>
        <v>500000</v>
      </c>
      <c r="G102" s="326"/>
      <c r="H102" s="325"/>
      <c r="I102" s="326">
        <f>'Прилож 11(226)'!F25</f>
        <v>500000</v>
      </c>
      <c r="J102" s="326"/>
      <c r="K102" s="327"/>
    </row>
    <row r="103" spans="1:11" ht="12" customHeight="1" thickBot="1">
      <c r="A103" s="402" t="s">
        <v>803</v>
      </c>
      <c r="B103" s="536"/>
      <c r="C103" s="325">
        <v>112</v>
      </c>
      <c r="D103" s="325">
        <v>226</v>
      </c>
      <c r="E103" s="419" t="s">
        <v>637</v>
      </c>
      <c r="F103" s="326">
        <f>G103+H103+I103+J103</f>
        <v>0</v>
      </c>
      <c r="G103" s="326"/>
      <c r="H103" s="326"/>
      <c r="I103" s="326"/>
      <c r="J103" s="326"/>
      <c r="K103" s="327"/>
    </row>
    <row r="104" spans="1:11" ht="13.5" thickBot="1">
      <c r="A104" s="402" t="s">
        <v>811</v>
      </c>
      <c r="B104" s="536"/>
      <c r="C104" s="325" t="s">
        <v>111</v>
      </c>
      <c r="D104" s="325" t="s">
        <v>716</v>
      </c>
      <c r="E104" s="419" t="s">
        <v>636</v>
      </c>
      <c r="F104" s="326">
        <f t="shared" si="0"/>
        <v>90000</v>
      </c>
      <c r="G104" s="326"/>
      <c r="H104" s="325"/>
      <c r="I104" s="326">
        <v>15000</v>
      </c>
      <c r="J104" s="440">
        <v>75000</v>
      </c>
      <c r="K104" s="327"/>
    </row>
    <row r="105" spans="1:11" ht="14.25" customHeight="1" thickBot="1">
      <c r="A105" s="324" t="s">
        <v>906</v>
      </c>
      <c r="B105" s="536"/>
      <c r="C105" s="325" t="s">
        <v>111</v>
      </c>
      <c r="D105" s="325" t="s">
        <v>717</v>
      </c>
      <c r="E105" s="325"/>
      <c r="F105" s="326">
        <f t="shared" si="0"/>
        <v>0</v>
      </c>
      <c r="G105" s="326"/>
      <c r="H105" s="325"/>
      <c r="I105" s="326"/>
      <c r="J105" s="440"/>
      <c r="K105" s="327"/>
    </row>
    <row r="106" spans="1:11" ht="24" thickBot="1">
      <c r="A106" s="324" t="s">
        <v>907</v>
      </c>
      <c r="B106" s="536"/>
      <c r="C106" s="325" t="s">
        <v>111</v>
      </c>
      <c r="D106" s="325" t="s">
        <v>718</v>
      </c>
      <c r="E106" s="325"/>
      <c r="F106" s="326">
        <f t="shared" si="0"/>
        <v>0</v>
      </c>
      <c r="G106" s="326"/>
      <c r="H106" s="325"/>
      <c r="I106" s="326"/>
      <c r="J106" s="440"/>
      <c r="K106" s="327"/>
    </row>
    <row r="107" spans="1:11" ht="36" thickBot="1">
      <c r="A107" s="324" t="s">
        <v>760</v>
      </c>
      <c r="B107" s="536"/>
      <c r="C107" s="325" t="s">
        <v>55</v>
      </c>
      <c r="D107" s="325">
        <v>265</v>
      </c>
      <c r="E107" s="325"/>
      <c r="F107" s="326">
        <f t="shared" si="0"/>
        <v>13000</v>
      </c>
      <c r="G107" s="326"/>
      <c r="H107" s="325"/>
      <c r="I107" s="326">
        <v>13000</v>
      </c>
      <c r="J107" s="440"/>
      <c r="K107" s="327"/>
    </row>
    <row r="108" spans="1:11" ht="24" thickBot="1">
      <c r="A108" s="324" t="s">
        <v>761</v>
      </c>
      <c r="B108" s="536"/>
      <c r="C108" s="325">
        <v>111</v>
      </c>
      <c r="D108" s="325">
        <v>266</v>
      </c>
      <c r="E108" s="419" t="s">
        <v>636</v>
      </c>
      <c r="F108" s="326">
        <f t="shared" si="0"/>
        <v>1025000</v>
      </c>
      <c r="G108" s="326">
        <v>25000</v>
      </c>
      <c r="H108" s="325"/>
      <c r="I108" s="326">
        <v>1000000</v>
      </c>
      <c r="J108" s="440"/>
      <c r="K108" s="327"/>
    </row>
    <row r="109" spans="1:11" ht="23.25" customHeight="1" thickBot="1">
      <c r="A109" s="324" t="s">
        <v>761</v>
      </c>
      <c r="B109" s="536"/>
      <c r="C109" s="325">
        <v>119</v>
      </c>
      <c r="D109" s="325">
        <v>266</v>
      </c>
      <c r="E109" s="419" t="s">
        <v>636</v>
      </c>
      <c r="F109" s="326">
        <f t="shared" si="0"/>
        <v>80000</v>
      </c>
      <c r="G109" s="326"/>
      <c r="H109" s="325"/>
      <c r="I109" s="326">
        <v>80000</v>
      </c>
      <c r="J109" s="440"/>
      <c r="K109" s="327"/>
    </row>
    <row r="110" spans="1:11" ht="13.5" thickBot="1">
      <c r="A110" s="324" t="s">
        <v>908</v>
      </c>
      <c r="B110" s="536"/>
      <c r="C110" s="325" t="s">
        <v>111</v>
      </c>
      <c r="D110" s="325" t="s">
        <v>719</v>
      </c>
      <c r="E110" s="325"/>
      <c r="F110" s="326">
        <f t="shared" si="0"/>
        <v>0</v>
      </c>
      <c r="G110" s="326"/>
      <c r="H110" s="325"/>
      <c r="I110" s="326"/>
      <c r="J110" s="440"/>
      <c r="K110" s="327"/>
    </row>
    <row r="111" spans="1:11" ht="13.5" thickBot="1">
      <c r="A111" s="324" t="s">
        <v>809</v>
      </c>
      <c r="B111" s="536"/>
      <c r="C111" s="325" t="s">
        <v>111</v>
      </c>
      <c r="D111" s="325" t="s">
        <v>720</v>
      </c>
      <c r="E111" s="419" t="s">
        <v>636</v>
      </c>
      <c r="F111" s="326">
        <f>G111+I111+J111+H111</f>
        <v>17800000</v>
      </c>
      <c r="G111" s="326">
        <f>'Прилож 12(310)'!F15</f>
        <v>0</v>
      </c>
      <c r="H111" s="325">
        <v>12000000</v>
      </c>
      <c r="I111" s="326">
        <f>'Прилож 12(310)'!F20</f>
        <v>5500000</v>
      </c>
      <c r="J111" s="440">
        <f>'Прилож 12(310)'!F28</f>
        <v>300000</v>
      </c>
      <c r="K111" s="327"/>
    </row>
    <row r="112" spans="1:11" ht="13.5" thickBot="1">
      <c r="A112" s="324" t="s">
        <v>809</v>
      </c>
      <c r="B112" s="536"/>
      <c r="C112" s="325" t="s">
        <v>111</v>
      </c>
      <c r="D112" s="325" t="s">
        <v>720</v>
      </c>
      <c r="E112" s="419" t="s">
        <v>637</v>
      </c>
      <c r="F112" s="326">
        <f>G112+H112+I112+J112</f>
        <v>5000</v>
      </c>
      <c r="G112" s="326">
        <f>'Прилож 12(310)'!F17</f>
        <v>5000</v>
      </c>
      <c r="H112" s="325"/>
      <c r="I112" s="326"/>
      <c r="J112" s="440"/>
      <c r="K112" s="327"/>
    </row>
    <row r="113" spans="1:11" ht="13.5" thickBot="1">
      <c r="A113" s="324" t="s">
        <v>909</v>
      </c>
      <c r="B113" s="536"/>
      <c r="C113" s="325" t="s">
        <v>111</v>
      </c>
      <c r="D113" s="325" t="s">
        <v>71</v>
      </c>
      <c r="E113" s="325"/>
      <c r="F113" s="326">
        <f>G113+I113+J113</f>
        <v>0</v>
      </c>
      <c r="G113" s="326"/>
      <c r="H113" s="325"/>
      <c r="I113" s="326"/>
      <c r="J113" s="440"/>
      <c r="K113" s="327"/>
    </row>
    <row r="114" spans="1:11" ht="32.25" customHeight="1" thickBot="1">
      <c r="A114" s="324" t="s">
        <v>804</v>
      </c>
      <c r="B114" s="536"/>
      <c r="C114" s="325" t="s">
        <v>111</v>
      </c>
      <c r="D114" s="325" t="s">
        <v>721</v>
      </c>
      <c r="E114" s="419" t="s">
        <v>636</v>
      </c>
      <c r="F114" s="326">
        <f>G114+I114+J114</f>
        <v>42078718.91</v>
      </c>
      <c r="G114" s="326">
        <f>'Прилож 7(340)'!F19</f>
        <v>328718.91000000003</v>
      </c>
      <c r="H114" s="326">
        <f>H115+H117+H118+H119+H120+H121+H122+H123+H124</f>
        <v>0</v>
      </c>
      <c r="I114" s="326">
        <f>'Прилож 7(340)'!F31</f>
        <v>41700000</v>
      </c>
      <c r="J114" s="326">
        <f>'Прилож 7(340)'!F46</f>
        <v>50000</v>
      </c>
      <c r="K114" s="327"/>
    </row>
    <row r="115" spans="1:11" ht="13.5" thickBot="1">
      <c r="A115" s="324" t="s">
        <v>805</v>
      </c>
      <c r="B115" s="536"/>
      <c r="C115" s="325" t="s">
        <v>111</v>
      </c>
      <c r="D115" s="325" t="s">
        <v>722</v>
      </c>
      <c r="E115" s="419" t="s">
        <v>636</v>
      </c>
      <c r="F115" s="326">
        <f>G115+H115+I115+J115</f>
        <v>19297500</v>
      </c>
      <c r="G115" s="326">
        <f>'Прилож 7(340)'!F22</f>
        <v>97500</v>
      </c>
      <c r="H115" s="325"/>
      <c r="I115" s="326">
        <f>'Прилож 7(340)'!F33</f>
        <v>18700000</v>
      </c>
      <c r="J115" s="440">
        <f>'Прилож 7(340)'!F48</f>
        <v>500000</v>
      </c>
      <c r="K115" s="327"/>
    </row>
    <row r="116" spans="1:11" ht="24" thickBot="1">
      <c r="A116" s="324" t="s">
        <v>804</v>
      </c>
      <c r="B116" s="536"/>
      <c r="C116" s="325" t="s">
        <v>111</v>
      </c>
      <c r="D116" s="325">
        <v>341</v>
      </c>
      <c r="E116" s="419" t="s">
        <v>937</v>
      </c>
      <c r="F116" s="326">
        <f>G116</f>
        <v>795700</v>
      </c>
      <c r="G116" s="326">
        <v>795700</v>
      </c>
      <c r="H116" s="325"/>
      <c r="I116" s="326"/>
      <c r="J116" s="440"/>
      <c r="K116" s="327"/>
    </row>
    <row r="117" spans="1:11" ht="13.5" thickBot="1">
      <c r="A117" s="324" t="s">
        <v>799</v>
      </c>
      <c r="B117" s="536"/>
      <c r="C117" s="325" t="s">
        <v>111</v>
      </c>
      <c r="D117" s="325" t="s">
        <v>723</v>
      </c>
      <c r="E117" s="419" t="s">
        <v>636</v>
      </c>
      <c r="F117" s="326">
        <f aca="true" t="shared" si="1" ref="F117:F124">G117+H117+I117+J117</f>
        <v>302894</v>
      </c>
      <c r="G117" s="326">
        <f>'Прилож 7(340)'!F23</f>
        <v>0</v>
      </c>
      <c r="H117" s="325"/>
      <c r="I117" s="326">
        <f>'Прилож 7(340)'!F34</f>
        <v>302894</v>
      </c>
      <c r="J117" s="440"/>
      <c r="K117" s="327"/>
    </row>
    <row r="118" spans="1:11" ht="13.5" thickBot="1">
      <c r="A118" s="324" t="s">
        <v>800</v>
      </c>
      <c r="B118" s="536"/>
      <c r="C118" s="325" t="s">
        <v>111</v>
      </c>
      <c r="D118" s="325" t="s">
        <v>724</v>
      </c>
      <c r="E118" s="419" t="s">
        <v>636</v>
      </c>
      <c r="F118" s="326">
        <f t="shared" si="1"/>
        <v>700000</v>
      </c>
      <c r="G118" s="326"/>
      <c r="H118" s="325"/>
      <c r="I118" s="326">
        <f>'Прилож 7(340)'!F36</f>
        <v>700000</v>
      </c>
      <c r="J118" s="440"/>
      <c r="K118" s="327"/>
    </row>
    <row r="119" spans="1:11" ht="13.5" thickBot="1">
      <c r="A119" s="324" t="s">
        <v>910</v>
      </c>
      <c r="B119" s="536"/>
      <c r="C119" s="325" t="s">
        <v>111</v>
      </c>
      <c r="D119" s="325" t="s">
        <v>725</v>
      </c>
      <c r="E119" s="419" t="s">
        <v>636</v>
      </c>
      <c r="F119" s="326">
        <f t="shared" si="1"/>
        <v>2231200</v>
      </c>
      <c r="G119" s="326">
        <f>'Прилож 7(340)'!F25</f>
        <v>31200</v>
      </c>
      <c r="H119" s="325"/>
      <c r="I119" s="326">
        <f>'Прилож 7(340)'!F37</f>
        <v>2200000</v>
      </c>
      <c r="J119" s="440"/>
      <c r="K119" s="327"/>
    </row>
    <row r="120" spans="1:11" ht="13.5" thickBot="1">
      <c r="A120" s="324" t="s">
        <v>910</v>
      </c>
      <c r="B120" s="536"/>
      <c r="C120" s="325" t="s">
        <v>111</v>
      </c>
      <c r="D120" s="325" t="s">
        <v>725</v>
      </c>
      <c r="E120" s="419" t="s">
        <v>637</v>
      </c>
      <c r="F120" s="326">
        <f t="shared" si="1"/>
        <v>145000</v>
      </c>
      <c r="G120" s="326">
        <f>'Прилож 7(340)'!F26</f>
        <v>145000</v>
      </c>
      <c r="H120" s="325"/>
      <c r="I120" s="326"/>
      <c r="J120" s="440"/>
      <c r="K120" s="327"/>
    </row>
    <row r="121" spans="1:11" ht="24" thickBot="1">
      <c r="A121" s="324" t="s">
        <v>826</v>
      </c>
      <c r="B121" s="536"/>
      <c r="C121" s="325" t="s">
        <v>111</v>
      </c>
      <c r="D121" s="325" t="s">
        <v>726</v>
      </c>
      <c r="E121" s="419" t="s">
        <v>636</v>
      </c>
      <c r="F121" s="326">
        <f t="shared" si="1"/>
        <v>8360450</v>
      </c>
      <c r="G121" s="326">
        <f>'Прилож 7(340)'!F27</f>
        <v>60450</v>
      </c>
      <c r="H121" s="326">
        <f>'Прилож 7(340)'!F53</f>
        <v>0</v>
      </c>
      <c r="I121" s="326">
        <f>'Прилож 7(340)'!F38</f>
        <v>8300000</v>
      </c>
      <c r="J121" s="440"/>
      <c r="K121" s="327"/>
    </row>
    <row r="122" spans="1:11" ht="24" thickBot="1">
      <c r="A122" s="324" t="s">
        <v>826</v>
      </c>
      <c r="B122" s="536"/>
      <c r="C122" s="325" t="s">
        <v>111</v>
      </c>
      <c r="D122" s="325" t="s">
        <v>726</v>
      </c>
      <c r="E122" s="419" t="s">
        <v>637</v>
      </c>
      <c r="F122" s="326">
        <f t="shared" si="1"/>
        <v>7000</v>
      </c>
      <c r="G122" s="326">
        <f>'Прилож 7(340)'!F28</f>
        <v>7000</v>
      </c>
      <c r="H122" s="325"/>
      <c r="I122" s="326"/>
      <c r="J122" s="440"/>
      <c r="K122" s="327"/>
    </row>
    <row r="123" spans="1:11" ht="24" thickBot="1">
      <c r="A123" s="324" t="s">
        <v>911</v>
      </c>
      <c r="B123" s="536"/>
      <c r="C123" s="325" t="s">
        <v>111</v>
      </c>
      <c r="D123" s="325" t="s">
        <v>727</v>
      </c>
      <c r="E123" s="325"/>
      <c r="F123" s="326">
        <f t="shared" si="1"/>
        <v>0</v>
      </c>
      <c r="G123" s="326"/>
      <c r="H123" s="325"/>
      <c r="I123" s="326"/>
      <c r="J123" s="440"/>
      <c r="K123" s="327"/>
    </row>
    <row r="124" spans="1:11" ht="21" customHeight="1" thickBot="1">
      <c r="A124" s="324" t="s">
        <v>806</v>
      </c>
      <c r="B124" s="536"/>
      <c r="C124" s="325" t="s">
        <v>111</v>
      </c>
      <c r="D124" s="325" t="s">
        <v>728</v>
      </c>
      <c r="E124" s="419" t="s">
        <v>636</v>
      </c>
      <c r="F124" s="326">
        <f t="shared" si="1"/>
        <v>101000</v>
      </c>
      <c r="G124" s="326"/>
      <c r="H124" s="325"/>
      <c r="I124" s="326"/>
      <c r="J124" s="440">
        <f>'Прилож 7(340)'!F51</f>
        <v>101000</v>
      </c>
      <c r="K124" s="327"/>
    </row>
    <row r="125" spans="1:11" ht="13.5" thickBot="1">
      <c r="A125" s="324" t="s">
        <v>912</v>
      </c>
      <c r="B125" s="536" t="s">
        <v>110</v>
      </c>
      <c r="C125" s="325" t="s">
        <v>301</v>
      </c>
      <c r="D125" s="325">
        <v>223</v>
      </c>
      <c r="E125" s="419"/>
      <c r="F125" s="326"/>
      <c r="G125" s="326"/>
      <c r="H125" s="325"/>
      <c r="I125" s="326"/>
      <c r="J125" s="440"/>
      <c r="K125" s="327"/>
    </row>
    <row r="126" spans="1:11" ht="13.5" thickBot="1">
      <c r="A126" s="402" t="s">
        <v>905</v>
      </c>
      <c r="B126" s="536"/>
      <c r="C126" s="325" t="s">
        <v>111</v>
      </c>
      <c r="D126" s="325" t="s">
        <v>712</v>
      </c>
      <c r="E126" s="419"/>
      <c r="F126" s="326"/>
      <c r="G126" s="326"/>
      <c r="H126" s="325"/>
      <c r="I126" s="326"/>
      <c r="J126" s="440"/>
      <c r="K126" s="327"/>
    </row>
    <row r="127" spans="1:11" ht="24" thickBot="1">
      <c r="A127" s="324" t="s">
        <v>384</v>
      </c>
      <c r="B127" s="536"/>
      <c r="C127" s="325" t="s">
        <v>113</v>
      </c>
      <c r="D127" s="325"/>
      <c r="E127" s="551"/>
      <c r="F127" s="326"/>
      <c r="G127" s="326"/>
      <c r="H127" s="325"/>
      <c r="I127" s="326"/>
      <c r="J127" s="440"/>
      <c r="K127" s="327"/>
    </row>
    <row r="128" spans="1:11" ht="13.5" thickBot="1">
      <c r="A128" s="324" t="s">
        <v>913</v>
      </c>
      <c r="B128" s="536" t="s">
        <v>116</v>
      </c>
      <c r="C128" s="325" t="s">
        <v>117</v>
      </c>
      <c r="D128" s="325">
        <v>189</v>
      </c>
      <c r="E128" s="551"/>
      <c r="F128" s="326">
        <f>F130</f>
        <v>-60000</v>
      </c>
      <c r="G128" s="326"/>
      <c r="H128" s="325"/>
      <c r="I128" s="326"/>
      <c r="J128" s="440"/>
      <c r="K128" s="327"/>
    </row>
    <row r="129" spans="1:11" ht="15" thickBot="1">
      <c r="A129" s="402" t="s">
        <v>921</v>
      </c>
      <c r="B129" s="536"/>
      <c r="C129" s="543"/>
      <c r="D129" s="325"/>
      <c r="E129" s="327"/>
      <c r="F129" s="326"/>
      <c r="G129" s="326"/>
      <c r="H129" s="325"/>
      <c r="I129" s="326"/>
      <c r="J129" s="440"/>
      <c r="K129" s="327"/>
    </row>
    <row r="130" spans="1:11" ht="15" thickBot="1">
      <c r="A130" s="402" t="s">
        <v>922</v>
      </c>
      <c r="B130" s="536">
        <v>3010</v>
      </c>
      <c r="C130" s="325" t="s">
        <v>38</v>
      </c>
      <c r="D130" s="325">
        <v>189</v>
      </c>
      <c r="E130" s="327"/>
      <c r="F130" s="326">
        <v>-60000</v>
      </c>
      <c r="G130" s="326"/>
      <c r="H130" s="325"/>
      <c r="I130" s="326"/>
      <c r="J130" s="440"/>
      <c r="K130" s="327"/>
    </row>
    <row r="131" spans="1:11" ht="15" thickBot="1">
      <c r="A131" s="324" t="s">
        <v>340</v>
      </c>
      <c r="B131" s="536" t="s">
        <v>119</v>
      </c>
      <c r="C131" s="325" t="s">
        <v>38</v>
      </c>
      <c r="D131" s="325"/>
      <c r="E131" s="327"/>
      <c r="F131" s="326"/>
      <c r="G131" s="326"/>
      <c r="H131" s="325"/>
      <c r="I131" s="326"/>
      <c r="J131" s="440"/>
      <c r="K131" s="327"/>
    </row>
    <row r="132" spans="1:11" ht="15" thickBot="1">
      <c r="A132" s="402" t="s">
        <v>923</v>
      </c>
      <c r="B132" s="536" t="s">
        <v>121</v>
      </c>
      <c r="C132" s="543"/>
      <c r="D132" s="325"/>
      <c r="E132" s="327"/>
      <c r="F132" s="326"/>
      <c r="G132" s="326"/>
      <c r="H132" s="325"/>
      <c r="I132" s="326"/>
      <c r="J132" s="440"/>
      <c r="K132" s="327"/>
    </row>
    <row r="133" spans="1:11" ht="13.5" thickBot="1">
      <c r="A133" s="324" t="s">
        <v>914</v>
      </c>
      <c r="B133" s="536" t="s">
        <v>122</v>
      </c>
      <c r="C133" s="325" t="s">
        <v>123</v>
      </c>
      <c r="D133" s="325"/>
      <c r="E133" s="327"/>
      <c r="F133" s="326"/>
      <c r="G133" s="326"/>
      <c r="H133" s="325"/>
      <c r="I133" s="326"/>
      <c r="J133" s="440"/>
      <c r="K133" s="327"/>
    </row>
    <row r="135" ht="12.75">
      <c r="A135" s="186" t="s">
        <v>915</v>
      </c>
    </row>
    <row r="137" ht="12.75">
      <c r="A137" s="186" t="s">
        <v>916</v>
      </c>
    </row>
    <row r="138" ht="12.75">
      <c r="A138" s="186" t="s">
        <v>917</v>
      </c>
    </row>
    <row r="140" spans="1:11" ht="12.75">
      <c r="A140" s="186" t="s">
        <v>207</v>
      </c>
      <c r="D140" s="426"/>
      <c r="E140" s="439" t="s">
        <v>762</v>
      </c>
      <c r="F140" s="439"/>
      <c r="H140" s="427"/>
      <c r="I140" s="528"/>
      <c r="J140" s="529"/>
      <c r="K140" s="530"/>
    </row>
    <row r="141" spans="1:11" ht="13.5">
      <c r="A141" s="186" t="s">
        <v>808</v>
      </c>
      <c r="D141" s="430" t="s">
        <v>759</v>
      </c>
      <c r="E141" s="429"/>
      <c r="H141" s="427"/>
      <c r="I141" s="528"/>
      <c r="J141" s="529"/>
      <c r="K141" s="530"/>
    </row>
    <row r="142" spans="8:11" ht="12.75">
      <c r="H142" s="427"/>
      <c r="I142" s="528"/>
      <c r="J142" s="529"/>
      <c r="K142" s="530"/>
    </row>
    <row r="143" spans="1:8" s="452" customFormat="1" ht="13.5">
      <c r="A143" s="450" t="s">
        <v>185</v>
      </c>
      <c r="B143" s="535"/>
      <c r="D143" s="451"/>
      <c r="E143" s="451" t="s">
        <v>701</v>
      </c>
      <c r="F143" s="453"/>
      <c r="H143" s="451"/>
    </row>
    <row r="144" spans="1:11" ht="13.5">
      <c r="A144" s="186" t="s">
        <v>808</v>
      </c>
      <c r="D144" s="430" t="s">
        <v>758</v>
      </c>
      <c r="E144" s="429"/>
      <c r="H144" s="427"/>
      <c r="I144" s="528"/>
      <c r="J144" s="529"/>
      <c r="K144" s="530"/>
    </row>
    <row r="146" spans="1:10" ht="12.75">
      <c r="A146" s="186"/>
      <c r="B146" s="329"/>
      <c r="D146" s="329"/>
      <c r="F146" s="329"/>
      <c r="G146" s="329"/>
      <c r="H146" s="329"/>
      <c r="I146" s="329"/>
      <c r="J146" s="329"/>
    </row>
    <row r="148" spans="1:10" ht="12.75">
      <c r="A148" s="186"/>
      <c r="B148" s="329"/>
      <c r="D148" s="329"/>
      <c r="F148" s="329"/>
      <c r="G148" s="329"/>
      <c r="H148" s="329"/>
      <c r="I148" s="329"/>
      <c r="J148" s="329"/>
    </row>
  </sheetData>
  <sheetProtection/>
  <mergeCells count="1">
    <mergeCell ref="A11:K11"/>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T60"/>
  <sheetViews>
    <sheetView zoomScalePageLayoutView="0" workbookViewId="0" topLeftCell="A22">
      <selection activeCell="G29" sqref="G29"/>
    </sheetView>
  </sheetViews>
  <sheetFormatPr defaultColWidth="9.00390625" defaultRowHeight="12.75"/>
  <cols>
    <col min="1" max="1" width="34.625" style="406" customWidth="1"/>
    <col min="2" max="2" width="6.25390625" style="406" customWidth="1"/>
    <col min="3" max="3" width="6.625" style="406" customWidth="1"/>
    <col min="4" max="4" width="9.375" style="132" customWidth="1"/>
    <col min="5" max="5" width="15.25390625" style="132" customWidth="1"/>
    <col min="6" max="6" width="88.125" style="406" customWidth="1"/>
    <col min="7" max="7" width="46.00390625" style="613" customWidth="1"/>
    <col min="8" max="46" width="8.875" style="613" customWidth="1"/>
    <col min="47" max="16384" width="8.875" style="594" customWidth="1"/>
  </cols>
  <sheetData>
    <row r="1" spans="1:3" ht="12">
      <c r="A1" s="186" t="s">
        <v>359</v>
      </c>
      <c r="B1" s="186"/>
      <c r="C1" s="186"/>
    </row>
    <row r="2" spans="1:3" ht="12">
      <c r="A2" s="186"/>
      <c r="B2" s="186"/>
      <c r="C2" s="186"/>
    </row>
    <row r="3" spans="1:6" ht="12">
      <c r="A3" s="186" t="s">
        <v>447</v>
      </c>
      <c r="B3" s="186"/>
      <c r="C3" s="186"/>
      <c r="E3" s="595" t="s">
        <v>885</v>
      </c>
      <c r="F3" s="188"/>
    </row>
    <row r="4" ht="12">
      <c r="E4" s="179" t="s">
        <v>455</v>
      </c>
    </row>
    <row r="5" spans="1:6" ht="12">
      <c r="A5" s="186" t="s">
        <v>446</v>
      </c>
      <c r="B5" s="186"/>
      <c r="C5" s="186"/>
      <c r="E5" s="595" t="s">
        <v>639</v>
      </c>
      <c r="F5" s="626"/>
    </row>
    <row r="6" spans="1:5" ht="12">
      <c r="A6" s="186" t="s">
        <v>450</v>
      </c>
      <c r="B6" s="186"/>
      <c r="C6" s="186"/>
      <c r="E6" s="179" t="s">
        <v>454</v>
      </c>
    </row>
    <row r="7" spans="1:6" ht="12">
      <c r="A7" s="186" t="s">
        <v>448</v>
      </c>
      <c r="B7" s="186"/>
      <c r="C7" s="186"/>
      <c r="E7" s="595" t="s">
        <v>886</v>
      </c>
      <c r="F7" s="188"/>
    </row>
    <row r="8" spans="1:5" ht="12">
      <c r="A8" s="186" t="s">
        <v>449</v>
      </c>
      <c r="B8" s="186"/>
      <c r="C8" s="186"/>
      <c r="E8" s="179" t="s">
        <v>453</v>
      </c>
    </row>
    <row r="9" spans="1:5" ht="12">
      <c r="A9" s="186" t="s">
        <v>451</v>
      </c>
      <c r="B9" s="186"/>
      <c r="C9" s="186"/>
      <c r="E9" s="179"/>
    </row>
    <row r="10" spans="1:5" ht="12">
      <c r="A10" s="186" t="s">
        <v>452</v>
      </c>
      <c r="B10" s="186"/>
      <c r="C10" s="186"/>
      <c r="E10" s="596"/>
    </row>
    <row r="11" spans="2:3" ht="12">
      <c r="B11" s="186"/>
      <c r="C11" s="186"/>
    </row>
    <row r="12" spans="1:6" ht="12">
      <c r="A12" s="641" t="s">
        <v>979</v>
      </c>
      <c r="B12" s="607"/>
      <c r="C12" s="607"/>
      <c r="D12" s="607"/>
      <c r="E12" s="607"/>
      <c r="F12" s="607"/>
    </row>
    <row r="13" spans="1:46" s="596" customFormat="1" ht="12">
      <c r="A13" s="597" t="s">
        <v>822</v>
      </c>
      <c r="B13" s="597"/>
      <c r="C13" s="597"/>
      <c r="D13" s="598"/>
      <c r="E13" s="598"/>
      <c r="F13" s="59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row>
    <row r="14" ht="12"/>
    <row r="15" spans="1:46" s="180" customFormat="1" ht="60.75" customHeight="1">
      <c r="A15" s="180" t="s">
        <v>15</v>
      </c>
      <c r="B15" s="180" t="s">
        <v>802</v>
      </c>
      <c r="C15" s="180" t="s">
        <v>643</v>
      </c>
      <c r="D15" s="606" t="s">
        <v>978</v>
      </c>
      <c r="E15" s="606" t="s">
        <v>824</v>
      </c>
      <c r="F15" s="618" t="s">
        <v>801</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row>
    <row r="16" spans="1:46" s="603" customFormat="1" ht="15" customHeight="1">
      <c r="A16" s="599" t="s">
        <v>823</v>
      </c>
      <c r="B16" s="125"/>
      <c r="C16" s="125"/>
      <c r="D16" s="125"/>
      <c r="E16" s="608">
        <f>E17+E18+E19+E20</f>
        <v>66152000</v>
      </c>
      <c r="F16" s="624"/>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row>
    <row r="17" spans="1:46" s="603" customFormat="1" ht="18.75" customHeight="1">
      <c r="A17" s="593" t="s">
        <v>950</v>
      </c>
      <c r="B17" s="125">
        <v>2</v>
      </c>
      <c r="C17" s="600"/>
      <c r="D17" s="125" t="s">
        <v>951</v>
      </c>
      <c r="E17" s="285">
        <v>20000</v>
      </c>
      <c r="F17" s="624" t="s">
        <v>974</v>
      </c>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row>
    <row r="18" spans="1:46" s="603" customFormat="1" ht="18.75" customHeight="1">
      <c r="A18" s="593" t="s">
        <v>819</v>
      </c>
      <c r="B18" s="125">
        <v>2</v>
      </c>
      <c r="C18" s="600"/>
      <c r="D18" s="125" t="s">
        <v>952</v>
      </c>
      <c r="E18" s="285">
        <v>20000</v>
      </c>
      <c r="F18" s="624" t="s">
        <v>975</v>
      </c>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row>
    <row r="19" spans="1:46" s="603" customFormat="1" ht="24" customHeight="1">
      <c r="A19" s="593" t="s">
        <v>890</v>
      </c>
      <c r="B19" s="125">
        <v>7</v>
      </c>
      <c r="C19" s="600"/>
      <c r="D19" s="125" t="s">
        <v>957</v>
      </c>
      <c r="E19" s="285">
        <v>54112000</v>
      </c>
      <c r="F19" s="624" t="s">
        <v>968</v>
      </c>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row>
    <row r="20" spans="1:46" s="603" customFormat="1" ht="24" customHeight="1">
      <c r="A20" s="593"/>
      <c r="B20" s="125">
        <v>5</v>
      </c>
      <c r="C20" s="600"/>
      <c r="D20" s="125" t="s">
        <v>970</v>
      </c>
      <c r="E20" s="285">
        <v>12000000</v>
      </c>
      <c r="F20" s="624" t="s">
        <v>990</v>
      </c>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row>
    <row r="21" spans="1:46" s="633" customFormat="1" ht="15.75" customHeight="1">
      <c r="A21" s="610" t="s">
        <v>938</v>
      </c>
      <c r="B21" s="601"/>
      <c r="C21" s="602"/>
      <c r="D21" s="601"/>
      <c r="E21" s="608">
        <f>E22+E25+E37+E39</f>
        <v>66152000</v>
      </c>
      <c r="F21" s="629"/>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row>
    <row r="22" spans="1:46" s="633" customFormat="1" ht="12" customHeight="1">
      <c r="A22" s="610" t="s">
        <v>972</v>
      </c>
      <c r="B22" s="601"/>
      <c r="C22" s="602"/>
      <c r="D22" s="601"/>
      <c r="E22" s="608">
        <f>E23+E23</f>
        <v>40000</v>
      </c>
      <c r="F22" s="629"/>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row>
    <row r="23" spans="1:46" s="609" customFormat="1" ht="21.75" customHeight="1">
      <c r="A23" s="625" t="s">
        <v>707</v>
      </c>
      <c r="B23" s="180">
        <v>2</v>
      </c>
      <c r="C23" s="616" t="s">
        <v>636</v>
      </c>
      <c r="D23" s="125" t="s">
        <v>955</v>
      </c>
      <c r="E23" s="611">
        <v>20000</v>
      </c>
      <c r="F23" s="627" t="s">
        <v>976</v>
      </c>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row>
    <row r="24" spans="1:46" s="603" customFormat="1" ht="25.5" customHeight="1">
      <c r="A24" s="593" t="s">
        <v>732</v>
      </c>
      <c r="B24" s="125">
        <v>2</v>
      </c>
      <c r="C24" s="616" t="s">
        <v>636</v>
      </c>
      <c r="D24" s="125" t="s">
        <v>955</v>
      </c>
      <c r="E24" s="285">
        <v>20000</v>
      </c>
      <c r="F24" s="628" t="s">
        <v>977</v>
      </c>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row>
    <row r="25" spans="1:46" s="603" customFormat="1" ht="76.5" customHeight="1">
      <c r="A25" s="610" t="s">
        <v>969</v>
      </c>
      <c r="B25" s="601">
        <v>4</v>
      </c>
      <c r="C25" s="602"/>
      <c r="D25" s="601"/>
      <c r="E25" s="608">
        <f>E26+E27+E28+E29+E30+E31+E32+E33+E34+E35+E36</f>
        <v>2.9103830456733704E-11</v>
      </c>
      <c r="F25" s="623" t="s">
        <v>996</v>
      </c>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row>
    <row r="26" spans="1:46" s="603" customFormat="1" ht="75" customHeight="1">
      <c r="A26" s="593" t="s">
        <v>954</v>
      </c>
      <c r="B26" s="125">
        <v>4</v>
      </c>
      <c r="C26" s="616" t="s">
        <v>636</v>
      </c>
      <c r="D26" s="125" t="s">
        <v>939</v>
      </c>
      <c r="E26" s="285">
        <f>-369759.91+6438.17</f>
        <v>-363321.74</v>
      </c>
      <c r="F26" s="624" t="s">
        <v>1006</v>
      </c>
      <c r="G26" s="612"/>
      <c r="H26" s="612"/>
      <c r="I26" s="614"/>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row>
    <row r="27" spans="1:46" s="603" customFormat="1" ht="64.5" customHeight="1">
      <c r="A27" s="593" t="s">
        <v>953</v>
      </c>
      <c r="B27" s="125">
        <v>4</v>
      </c>
      <c r="C27" s="616" t="s">
        <v>636</v>
      </c>
      <c r="D27" s="125" t="s">
        <v>940</v>
      </c>
      <c r="E27" s="285">
        <f>-112289.5+1944.33</f>
        <v>-110345.17</v>
      </c>
      <c r="F27" s="624" t="s">
        <v>997</v>
      </c>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row>
    <row r="28" spans="1:46" s="603" customFormat="1" ht="60" customHeight="1">
      <c r="A28" s="593" t="s">
        <v>903</v>
      </c>
      <c r="B28" s="125">
        <v>4</v>
      </c>
      <c r="C28" s="616" t="s">
        <v>636</v>
      </c>
      <c r="D28" s="125" t="s">
        <v>941</v>
      </c>
      <c r="E28" s="285">
        <v>-6100</v>
      </c>
      <c r="F28" s="624" t="s">
        <v>998</v>
      </c>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row>
    <row r="29" spans="1:46" s="603" customFormat="1" ht="63" customHeight="1">
      <c r="A29" s="622" t="s">
        <v>905</v>
      </c>
      <c r="B29" s="125">
        <v>4</v>
      </c>
      <c r="C29" s="616" t="s">
        <v>636</v>
      </c>
      <c r="D29" s="125" t="s">
        <v>942</v>
      </c>
      <c r="E29" s="285">
        <v>36187</v>
      </c>
      <c r="F29" s="624" t="s">
        <v>1007</v>
      </c>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row>
    <row r="30" spans="1:46" s="617" customFormat="1" ht="66.75" customHeight="1">
      <c r="A30" s="622" t="s">
        <v>905</v>
      </c>
      <c r="B30" s="125">
        <v>4</v>
      </c>
      <c r="C30" s="616" t="s">
        <v>636</v>
      </c>
      <c r="D30" s="125" t="s">
        <v>943</v>
      </c>
      <c r="E30" s="285">
        <v>100561</v>
      </c>
      <c r="F30" s="624" t="s">
        <v>999</v>
      </c>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row>
    <row r="31" spans="1:46" s="617" customFormat="1" ht="63" customHeight="1">
      <c r="A31" s="593" t="s">
        <v>810</v>
      </c>
      <c r="B31" s="125">
        <v>4</v>
      </c>
      <c r="C31" s="616" t="s">
        <v>636</v>
      </c>
      <c r="D31" s="125" t="s">
        <v>944</v>
      </c>
      <c r="E31" s="285">
        <v>56150</v>
      </c>
      <c r="F31" s="624" t="s">
        <v>1000</v>
      </c>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row>
    <row r="32" spans="1:46" s="617" customFormat="1" ht="61.5" customHeight="1">
      <c r="A32" s="592" t="s">
        <v>803</v>
      </c>
      <c r="B32" s="125">
        <v>4</v>
      </c>
      <c r="C32" s="616" t="s">
        <v>636</v>
      </c>
      <c r="D32" s="125" t="s">
        <v>945</v>
      </c>
      <c r="E32" s="285">
        <v>74800</v>
      </c>
      <c r="F32" s="624" t="s">
        <v>1001</v>
      </c>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row>
    <row r="33" spans="1:46" s="617" customFormat="1" ht="61.5" customHeight="1">
      <c r="A33" s="593" t="s">
        <v>804</v>
      </c>
      <c r="B33" s="125">
        <v>4</v>
      </c>
      <c r="C33" s="616" t="s">
        <v>636</v>
      </c>
      <c r="D33" s="125" t="s">
        <v>946</v>
      </c>
      <c r="E33" s="285">
        <v>168218.91</v>
      </c>
      <c r="F33" s="624" t="s">
        <v>1002</v>
      </c>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row>
    <row r="34" spans="1:46" s="617" customFormat="1" ht="60" customHeight="1">
      <c r="A34" s="593" t="s">
        <v>805</v>
      </c>
      <c r="B34" s="125">
        <v>4</v>
      </c>
      <c r="C34" s="616" t="s">
        <v>636</v>
      </c>
      <c r="D34" s="125" t="s">
        <v>947</v>
      </c>
      <c r="E34" s="285">
        <v>17500</v>
      </c>
      <c r="F34" s="624" t="s">
        <v>1003</v>
      </c>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row>
    <row r="35" spans="1:46" s="617" customFormat="1" ht="60.75" customHeight="1">
      <c r="A35" s="593" t="s">
        <v>910</v>
      </c>
      <c r="B35" s="125">
        <v>4</v>
      </c>
      <c r="C35" s="616" t="s">
        <v>636</v>
      </c>
      <c r="D35" s="125" t="s">
        <v>948</v>
      </c>
      <c r="E35" s="285">
        <v>900</v>
      </c>
      <c r="F35" s="624" t="s">
        <v>1004</v>
      </c>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row>
    <row r="36" spans="1:46" s="609" customFormat="1" ht="59.25" customHeight="1">
      <c r="A36" s="593" t="s">
        <v>826</v>
      </c>
      <c r="B36" s="125">
        <v>4</v>
      </c>
      <c r="C36" s="616" t="s">
        <v>636</v>
      </c>
      <c r="D36" s="604" t="s">
        <v>949</v>
      </c>
      <c r="E36" s="285">
        <v>25450</v>
      </c>
      <c r="F36" s="624" t="s">
        <v>1005</v>
      </c>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row>
    <row r="37" spans="1:6" s="613" customFormat="1" ht="12">
      <c r="A37" s="610" t="s">
        <v>971</v>
      </c>
      <c r="B37" s="125"/>
      <c r="C37" s="616"/>
      <c r="D37" s="604"/>
      <c r="E37" s="608">
        <f>E38</f>
        <v>12000000</v>
      </c>
      <c r="F37" s="630"/>
    </row>
    <row r="38" spans="1:6" s="613" customFormat="1" ht="27" customHeight="1">
      <c r="A38" s="593" t="s">
        <v>809</v>
      </c>
      <c r="B38" s="125">
        <v>5</v>
      </c>
      <c r="C38" s="616" t="s">
        <v>636</v>
      </c>
      <c r="D38" s="604" t="s">
        <v>961</v>
      </c>
      <c r="E38" s="285">
        <v>12000000</v>
      </c>
      <c r="F38" s="624" t="s">
        <v>990</v>
      </c>
    </row>
    <row r="39" spans="1:6" s="613" customFormat="1" ht="30.75" customHeight="1">
      <c r="A39" s="610" t="s">
        <v>969</v>
      </c>
      <c r="B39" s="125"/>
      <c r="C39" s="616"/>
      <c r="D39" s="604"/>
      <c r="E39" s="608">
        <f>E40+E41+E42+E43+E44+E45+E46+E47+E48+E49</f>
        <v>54112000</v>
      </c>
      <c r="F39" s="629" t="s">
        <v>973</v>
      </c>
    </row>
    <row r="40" spans="1:6" s="613" customFormat="1" ht="19.5" customHeight="1">
      <c r="A40" s="593" t="s">
        <v>954</v>
      </c>
      <c r="B40" s="125">
        <v>7</v>
      </c>
      <c r="C40" s="616" t="s">
        <v>636</v>
      </c>
      <c r="D40" s="604" t="s">
        <v>966</v>
      </c>
      <c r="E40" s="285">
        <v>27713134</v>
      </c>
      <c r="F40" s="624" t="s">
        <v>985</v>
      </c>
    </row>
    <row r="41" spans="1:6" s="613" customFormat="1" ht="42" customHeight="1" thickBot="1">
      <c r="A41" s="621" t="s">
        <v>953</v>
      </c>
      <c r="B41" s="125">
        <v>7</v>
      </c>
      <c r="C41" s="616" t="s">
        <v>636</v>
      </c>
      <c r="D41" s="604" t="s">
        <v>967</v>
      </c>
      <c r="E41" s="285">
        <v>8369366</v>
      </c>
      <c r="F41" s="624" t="s">
        <v>986</v>
      </c>
    </row>
    <row r="42" spans="1:6" s="613" customFormat="1" ht="33" customHeight="1" thickBot="1">
      <c r="A42" s="402" t="s">
        <v>803</v>
      </c>
      <c r="B42" s="125">
        <v>7</v>
      </c>
      <c r="C42" s="616" t="s">
        <v>636</v>
      </c>
      <c r="D42" s="604" t="s">
        <v>956</v>
      </c>
      <c r="E42" s="285">
        <v>500000</v>
      </c>
      <c r="F42" s="624" t="s">
        <v>987</v>
      </c>
    </row>
    <row r="43" spans="1:6" s="613" customFormat="1" ht="25.5" customHeight="1">
      <c r="A43" s="593" t="s">
        <v>958</v>
      </c>
      <c r="B43" s="125">
        <v>7</v>
      </c>
      <c r="C43" s="616" t="s">
        <v>636</v>
      </c>
      <c r="D43" s="604" t="s">
        <v>959</v>
      </c>
      <c r="E43" s="285">
        <v>20000</v>
      </c>
      <c r="F43" s="624" t="s">
        <v>988</v>
      </c>
    </row>
    <row r="44" spans="1:6" s="613" customFormat="1" ht="48" customHeight="1">
      <c r="A44" s="593" t="s">
        <v>295</v>
      </c>
      <c r="B44" s="125">
        <v>7</v>
      </c>
      <c r="C44" s="616" t="s">
        <v>636</v>
      </c>
      <c r="D44" s="604" t="s">
        <v>960</v>
      </c>
      <c r="E44" s="285">
        <v>509500</v>
      </c>
      <c r="F44" s="624" t="s">
        <v>989</v>
      </c>
    </row>
    <row r="45" spans="1:6" s="613" customFormat="1" ht="30" customHeight="1" thickBot="1">
      <c r="A45" s="593" t="s">
        <v>809</v>
      </c>
      <c r="B45" s="125">
        <v>7</v>
      </c>
      <c r="C45" s="616" t="s">
        <v>636</v>
      </c>
      <c r="D45" s="604" t="s">
        <v>961</v>
      </c>
      <c r="E45" s="285">
        <v>1000000</v>
      </c>
      <c r="F45" s="624" t="s">
        <v>991</v>
      </c>
    </row>
    <row r="46" spans="1:6" s="613" customFormat="1" ht="30" customHeight="1" thickBot="1">
      <c r="A46" s="324" t="s">
        <v>804</v>
      </c>
      <c r="B46" s="125">
        <v>7</v>
      </c>
      <c r="C46" s="616" t="s">
        <v>636</v>
      </c>
      <c r="D46" s="604" t="s">
        <v>962</v>
      </c>
      <c r="E46" s="285">
        <v>5000000</v>
      </c>
      <c r="F46" s="624" t="s">
        <v>992</v>
      </c>
    </row>
    <row r="47" spans="1:6" s="613" customFormat="1" ht="24" customHeight="1" thickBot="1">
      <c r="A47" s="324" t="s">
        <v>805</v>
      </c>
      <c r="B47" s="125">
        <v>7</v>
      </c>
      <c r="C47" s="616" t="s">
        <v>636</v>
      </c>
      <c r="D47" s="604" t="s">
        <v>963</v>
      </c>
      <c r="E47" s="285">
        <v>5000000</v>
      </c>
      <c r="F47" s="624" t="s">
        <v>995</v>
      </c>
    </row>
    <row r="48" spans="1:6" s="613" customFormat="1" ht="42" customHeight="1" thickBot="1">
      <c r="A48" s="324" t="s">
        <v>910</v>
      </c>
      <c r="B48" s="125">
        <v>7</v>
      </c>
      <c r="C48" s="616" t="s">
        <v>636</v>
      </c>
      <c r="D48" s="604" t="s">
        <v>964</v>
      </c>
      <c r="E48" s="285">
        <v>1000000</v>
      </c>
      <c r="F48" s="624" t="s">
        <v>993</v>
      </c>
    </row>
    <row r="49" spans="1:6" ht="24.75" customHeight="1" thickBot="1">
      <c r="A49" s="324" t="s">
        <v>826</v>
      </c>
      <c r="B49" s="125">
        <v>7</v>
      </c>
      <c r="C49" s="616" t="s">
        <v>636</v>
      </c>
      <c r="D49" s="604" t="s">
        <v>965</v>
      </c>
      <c r="E49" s="285">
        <v>5000000</v>
      </c>
      <c r="F49" s="630" t="s">
        <v>994</v>
      </c>
    </row>
    <row r="50" spans="4:6" ht="12">
      <c r="D50" s="179"/>
      <c r="E50" s="179"/>
      <c r="F50" s="186"/>
    </row>
    <row r="51" ht="12">
      <c r="A51" s="406" t="s">
        <v>812</v>
      </c>
    </row>
    <row r="52" spans="1:6" ht="12">
      <c r="A52" s="406" t="s">
        <v>813</v>
      </c>
      <c r="F52" s="631"/>
    </row>
    <row r="53" ht="12">
      <c r="F53" s="631"/>
    </row>
    <row r="54" spans="1:5" ht="12">
      <c r="A54" s="406" t="s">
        <v>207</v>
      </c>
      <c r="E54" s="132" t="s">
        <v>762</v>
      </c>
    </row>
    <row r="55" ht="12">
      <c r="A55" s="406" t="s">
        <v>808</v>
      </c>
    </row>
    <row r="57" spans="1:5" ht="12">
      <c r="A57" s="406" t="s">
        <v>185</v>
      </c>
      <c r="E57" s="132" t="s">
        <v>701</v>
      </c>
    </row>
    <row r="58" ht="12">
      <c r="A58" s="406" t="s">
        <v>808</v>
      </c>
    </row>
    <row r="60" spans="1:3" ht="12">
      <c r="A60" s="605"/>
      <c r="B60" s="605"/>
      <c r="C60" s="605"/>
    </row>
  </sheetData>
  <sheetProtection/>
  <printOptions/>
  <pageMargins left="0.2362204724409449" right="0.2362204724409449" top="0.7480314960629921" bottom="0.7480314960629921" header="0.31496062992125984" footer="0.31496062992125984"/>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34">
      <selection activeCell="G61" sqref="G61"/>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456</v>
      </c>
    </row>
    <row r="3" ht="13.5">
      <c r="E3" s="204" t="s">
        <v>439</v>
      </c>
    </row>
    <row r="4" ht="13.5">
      <c r="E4" s="204" t="s">
        <v>440</v>
      </c>
    </row>
    <row r="5" ht="13.5">
      <c r="E5" s="204" t="s">
        <v>457</v>
      </c>
    </row>
    <row r="6" ht="13.5">
      <c r="E6" s="204" t="s">
        <v>458</v>
      </c>
    </row>
    <row r="7" ht="13.5">
      <c r="E7" s="204" t="s">
        <v>459</v>
      </c>
    </row>
    <row r="8" ht="13.5">
      <c r="E8" s="204" t="s">
        <v>460</v>
      </c>
    </row>
    <row r="12" spans="1:7" ht="18" customHeight="1">
      <c r="A12" s="727" t="s">
        <v>524</v>
      </c>
      <c r="B12" s="727"/>
      <c r="C12" s="727"/>
      <c r="D12" s="727"/>
      <c r="E12" s="727"/>
      <c r="F12" s="727"/>
      <c r="G12" s="727"/>
    </row>
    <row r="14" s="322" customFormat="1" ht="12.75">
      <c r="C14" s="322" t="s">
        <v>639</v>
      </c>
    </row>
    <row r="15" spans="1:8" ht="13.5">
      <c r="A15" s="728" t="s">
        <v>187</v>
      </c>
      <c r="B15" s="729"/>
      <c r="C15" s="729"/>
      <c r="D15" s="729"/>
      <c r="E15" s="729"/>
      <c r="F15" s="729"/>
      <c r="G15" s="729"/>
      <c r="H15" s="729"/>
    </row>
    <row r="16" spans="1:7" ht="12.75">
      <c r="A16" s="231"/>
      <c r="B16" s="231"/>
      <c r="C16" s="232"/>
      <c r="D16" s="232"/>
      <c r="E16" s="232"/>
      <c r="F16" s="231"/>
      <c r="G16" s="231"/>
    </row>
    <row r="17" spans="3:10" ht="13.5" thickBot="1">
      <c r="C17" s="730" t="s">
        <v>523</v>
      </c>
      <c r="D17" s="730"/>
      <c r="E17" s="730"/>
      <c r="F17" s="233"/>
      <c r="G17" s="233"/>
      <c r="H17" s="233"/>
      <c r="I17" s="233"/>
      <c r="J17" s="233"/>
    </row>
    <row r="18" spans="1:7" ht="27" thickBot="1">
      <c r="A18" s="209" t="s">
        <v>461</v>
      </c>
      <c r="B18" s="209" t="s">
        <v>441</v>
      </c>
      <c r="C18" s="209" t="s">
        <v>462</v>
      </c>
      <c r="D18" s="209" t="s">
        <v>442</v>
      </c>
      <c r="E18" s="209" t="s">
        <v>463</v>
      </c>
      <c r="F18" s="207" t="s">
        <v>464</v>
      </c>
      <c r="G18" s="209" t="s">
        <v>465</v>
      </c>
    </row>
    <row r="19" spans="1:7" ht="13.5" thickBot="1">
      <c r="A19" s="209" t="s">
        <v>466</v>
      </c>
      <c r="B19" s="209" t="s">
        <v>467</v>
      </c>
      <c r="C19" s="209" t="s">
        <v>468</v>
      </c>
      <c r="D19" s="209" t="s">
        <v>469</v>
      </c>
      <c r="E19" s="209" t="s">
        <v>470</v>
      </c>
      <c r="F19" s="209" t="s">
        <v>471</v>
      </c>
      <c r="G19" s="209" t="s">
        <v>472</v>
      </c>
    </row>
    <row r="20" spans="1:7" ht="27" thickBot="1">
      <c r="A20" s="222" t="s">
        <v>473</v>
      </c>
      <c r="B20" s="223" t="s">
        <v>474</v>
      </c>
      <c r="C20" s="211" t="s">
        <v>475</v>
      </c>
      <c r="D20" s="215" t="s">
        <v>476</v>
      </c>
      <c r="E20" s="215" t="s">
        <v>477</v>
      </c>
      <c r="F20" s="215" t="s">
        <v>478</v>
      </c>
      <c r="G20" s="210"/>
    </row>
    <row r="21" spans="1:7" ht="13.5" thickBot="1">
      <c r="A21" s="224"/>
      <c r="B21" s="225" t="s">
        <v>479</v>
      </c>
      <c r="C21" s="218" t="s">
        <v>480</v>
      </c>
      <c r="D21" s="217"/>
      <c r="E21" s="212"/>
      <c r="F21" s="212"/>
      <c r="G21" s="210"/>
    </row>
    <row r="22" spans="1:7" ht="13.5" thickBot="1">
      <c r="A22" s="224"/>
      <c r="B22" s="225" t="s">
        <v>481</v>
      </c>
      <c r="C22" s="218" t="s">
        <v>482</v>
      </c>
      <c r="D22" s="217"/>
      <c r="E22" s="212"/>
      <c r="F22" s="212"/>
      <c r="G22" s="210"/>
    </row>
    <row r="23" spans="1:7" ht="13.5" thickBot="1">
      <c r="A23" s="224"/>
      <c r="B23" s="226"/>
      <c r="C23" s="218" t="s">
        <v>483</v>
      </c>
      <c r="D23" s="217"/>
      <c r="E23" s="212"/>
      <c r="F23" s="212"/>
      <c r="G23" s="210"/>
    </row>
    <row r="24" spans="1:7" ht="13.5" thickBot="1">
      <c r="A24" s="224"/>
      <c r="B24" s="226"/>
      <c r="C24" s="210" t="s">
        <v>484</v>
      </c>
      <c r="D24" s="217"/>
      <c r="E24" s="212"/>
      <c r="F24" s="212"/>
      <c r="G24" s="210"/>
    </row>
    <row r="25" spans="1:7" ht="27" thickBot="1">
      <c r="A25" s="224"/>
      <c r="B25" s="226"/>
      <c r="C25" s="227" t="s">
        <v>485</v>
      </c>
      <c r="D25" s="215" t="s">
        <v>486</v>
      </c>
      <c r="E25" s="212"/>
      <c r="F25" s="212"/>
      <c r="G25" s="210"/>
    </row>
    <row r="26" spans="1:7" ht="14.25" thickBot="1">
      <c r="A26" s="224"/>
      <c r="B26" s="226"/>
      <c r="C26" s="210" t="s">
        <v>487</v>
      </c>
      <c r="D26" s="215" t="s">
        <v>488</v>
      </c>
      <c r="E26" s="215" t="s">
        <v>477</v>
      </c>
      <c r="F26" s="215" t="s">
        <v>478</v>
      </c>
      <c r="G26" s="210"/>
    </row>
    <row r="27" spans="1:7" ht="13.5" thickBot="1">
      <c r="A27" s="224"/>
      <c r="B27" s="226"/>
      <c r="C27" s="218" t="s">
        <v>489</v>
      </c>
      <c r="D27" s="217"/>
      <c r="E27" s="212"/>
      <c r="F27" s="212"/>
      <c r="G27" s="210"/>
    </row>
    <row r="28" spans="1:7" ht="13.5" thickBot="1">
      <c r="A28" s="224"/>
      <c r="B28" s="226"/>
      <c r="C28" s="218" t="s">
        <v>490</v>
      </c>
      <c r="D28" s="217"/>
      <c r="E28" s="212"/>
      <c r="F28" s="212"/>
      <c r="G28" s="210"/>
    </row>
    <row r="29" spans="1:7" ht="27" thickBot="1">
      <c r="A29" s="224"/>
      <c r="B29" s="226"/>
      <c r="C29" s="227" t="s">
        <v>491</v>
      </c>
      <c r="D29" s="215" t="s">
        <v>492</v>
      </c>
      <c r="E29" s="215" t="s">
        <v>477</v>
      </c>
      <c r="F29" s="215" t="s">
        <v>478</v>
      </c>
      <c r="G29" s="210"/>
    </row>
    <row r="30" spans="1:7" ht="13.5" thickBot="1">
      <c r="A30" s="224"/>
      <c r="B30" s="226"/>
      <c r="C30" s="218" t="s">
        <v>493</v>
      </c>
      <c r="D30" s="217"/>
      <c r="E30" s="212"/>
      <c r="F30" s="212"/>
      <c r="G30" s="210"/>
    </row>
    <row r="31" spans="1:7" ht="13.5" thickBot="1">
      <c r="A31" s="224"/>
      <c r="B31" s="226"/>
      <c r="C31" s="218" t="s">
        <v>494</v>
      </c>
      <c r="D31" s="217"/>
      <c r="E31" s="212"/>
      <c r="F31" s="212"/>
      <c r="G31" s="210"/>
    </row>
    <row r="32" spans="1:7" ht="13.5" thickBot="1">
      <c r="A32" s="224"/>
      <c r="B32" s="226"/>
      <c r="C32" s="218" t="s">
        <v>490</v>
      </c>
      <c r="D32" s="217"/>
      <c r="E32" s="212"/>
      <c r="F32" s="212"/>
      <c r="G32" s="210"/>
    </row>
    <row r="33" spans="1:7" ht="13.5" thickBot="1">
      <c r="A33" s="224"/>
      <c r="B33" s="226"/>
      <c r="C33" s="210" t="s">
        <v>484</v>
      </c>
      <c r="D33" s="217"/>
      <c r="E33" s="212"/>
      <c r="F33" s="212"/>
      <c r="G33" s="210"/>
    </row>
    <row r="34" spans="1:7" ht="13.5" thickBot="1">
      <c r="A34" s="224"/>
      <c r="B34" s="226"/>
      <c r="C34" s="210" t="s">
        <v>495</v>
      </c>
      <c r="D34" s="215" t="s">
        <v>496</v>
      </c>
      <c r="E34" s="212"/>
      <c r="F34" s="212"/>
      <c r="G34" s="210"/>
    </row>
    <row r="35" spans="1:7" ht="13.5" thickBot="1">
      <c r="A35" s="228"/>
      <c r="B35" s="229"/>
      <c r="C35" s="218" t="s">
        <v>497</v>
      </c>
      <c r="D35" s="213" t="s">
        <v>498</v>
      </c>
      <c r="E35" s="212"/>
      <c r="F35" s="212"/>
      <c r="G35" s="210"/>
    </row>
    <row r="36" spans="1:7" ht="13.5" thickBot="1">
      <c r="A36" s="212"/>
      <c r="B36" s="210"/>
      <c r="C36" s="210" t="s">
        <v>499</v>
      </c>
      <c r="D36" s="215" t="s">
        <v>500</v>
      </c>
      <c r="E36" s="212"/>
      <c r="F36" s="212"/>
      <c r="G36" s="210"/>
    </row>
    <row r="37" spans="1:7" ht="13.5" thickBot="1">
      <c r="A37" s="740"/>
      <c r="B37" s="740"/>
      <c r="C37" s="218" t="s">
        <v>501</v>
      </c>
      <c r="D37" s="213" t="s">
        <v>500</v>
      </c>
      <c r="E37" s="210"/>
      <c r="F37" s="210"/>
      <c r="G37" s="210"/>
    </row>
    <row r="38" spans="1:7" ht="13.5" thickBot="1">
      <c r="A38" s="741"/>
      <c r="B38" s="741"/>
      <c r="C38" s="210" t="s">
        <v>502</v>
      </c>
      <c r="D38" s="215" t="s">
        <v>500</v>
      </c>
      <c r="E38" s="210"/>
      <c r="F38" s="210"/>
      <c r="G38" s="210"/>
    </row>
    <row r="39" spans="1:7" ht="13.5" thickBot="1">
      <c r="A39" s="737" t="s">
        <v>503</v>
      </c>
      <c r="B39" s="738"/>
      <c r="C39" s="739"/>
      <c r="D39" s="230"/>
      <c r="E39" s="210"/>
      <c r="F39" s="210"/>
      <c r="G39" s="210"/>
    </row>
    <row r="40" spans="1:7" ht="13.5" thickBot="1">
      <c r="A40" s="742" t="s">
        <v>504</v>
      </c>
      <c r="B40" s="734" t="s">
        <v>505</v>
      </c>
      <c r="C40" s="218" t="s">
        <v>506</v>
      </c>
      <c r="D40" s="230"/>
      <c r="E40" s="210"/>
      <c r="F40" s="210"/>
      <c r="G40" s="210"/>
    </row>
    <row r="41" spans="1:7" ht="13.5" thickBot="1">
      <c r="A41" s="743"/>
      <c r="B41" s="735"/>
      <c r="C41" s="218" t="s">
        <v>507</v>
      </c>
      <c r="D41" s="230"/>
      <c r="E41" s="210"/>
      <c r="F41" s="210"/>
      <c r="G41" s="210"/>
    </row>
    <row r="42" spans="1:7" ht="13.5" thickBot="1">
      <c r="A42" s="743"/>
      <c r="B42" s="736"/>
      <c r="C42" s="210" t="s">
        <v>508</v>
      </c>
      <c r="D42" s="230"/>
      <c r="E42" s="210"/>
      <c r="F42" s="210"/>
      <c r="G42" s="210"/>
    </row>
    <row r="43" spans="1:7" ht="13.5" thickBot="1">
      <c r="A43" s="743"/>
      <c r="B43" s="745" t="s">
        <v>509</v>
      </c>
      <c r="C43" s="210" t="s">
        <v>506</v>
      </c>
      <c r="D43" s="230"/>
      <c r="E43" s="210"/>
      <c r="F43" s="210"/>
      <c r="G43" s="210"/>
    </row>
    <row r="44" spans="1:7" ht="13.5" thickBot="1">
      <c r="A44" s="744"/>
      <c r="B44" s="746"/>
      <c r="C44" s="210" t="s">
        <v>508</v>
      </c>
      <c r="D44" s="230"/>
      <c r="E44" s="210"/>
      <c r="F44" s="210"/>
      <c r="G44" s="210"/>
    </row>
    <row r="45" spans="1:7" ht="13.5" thickBot="1">
      <c r="A45" s="731" t="s">
        <v>510</v>
      </c>
      <c r="B45" s="732"/>
      <c r="C45" s="733"/>
      <c r="D45" s="230"/>
      <c r="E45" s="210"/>
      <c r="F45" s="210"/>
      <c r="G45" s="210"/>
    </row>
    <row r="46" spans="1:7" ht="13.5" thickBot="1">
      <c r="A46" s="734" t="s">
        <v>511</v>
      </c>
      <c r="B46" s="734" t="s">
        <v>512</v>
      </c>
      <c r="C46" s="210" t="s">
        <v>513</v>
      </c>
      <c r="D46" s="215" t="s">
        <v>476</v>
      </c>
      <c r="E46" s="210"/>
      <c r="F46" s="210"/>
      <c r="G46" s="210"/>
    </row>
    <row r="47" spans="1:7" ht="13.5" thickBot="1">
      <c r="A47" s="735"/>
      <c r="B47" s="735"/>
      <c r="C47" s="218" t="s">
        <v>514</v>
      </c>
      <c r="D47" s="213" t="s">
        <v>486</v>
      </c>
      <c r="E47" s="210"/>
      <c r="F47" s="210"/>
      <c r="G47" s="210"/>
    </row>
    <row r="48" spans="1:7" ht="13.5" thickBot="1">
      <c r="A48" s="735"/>
      <c r="B48" s="735"/>
      <c r="C48" s="210" t="s">
        <v>515</v>
      </c>
      <c r="D48" s="215" t="s">
        <v>488</v>
      </c>
      <c r="E48" s="210"/>
      <c r="F48" s="210"/>
      <c r="G48" s="210"/>
    </row>
    <row r="49" spans="1:7" ht="27" thickBot="1">
      <c r="A49" s="735"/>
      <c r="B49" s="735"/>
      <c r="C49" s="211" t="s">
        <v>516</v>
      </c>
      <c r="D49" s="215" t="s">
        <v>492</v>
      </c>
      <c r="E49" s="210"/>
      <c r="F49" s="210"/>
      <c r="G49" s="210"/>
    </row>
    <row r="50" spans="1:7" ht="13.5" thickBot="1">
      <c r="A50" s="736"/>
      <c r="B50" s="736"/>
      <c r="C50" s="210" t="s">
        <v>484</v>
      </c>
      <c r="D50" s="230"/>
      <c r="E50" s="210"/>
      <c r="F50" s="210"/>
      <c r="G50" s="210"/>
    </row>
    <row r="51" spans="1:7" ht="13.5" thickBot="1">
      <c r="A51" s="737" t="s">
        <v>517</v>
      </c>
      <c r="B51" s="738"/>
      <c r="C51" s="739"/>
      <c r="D51" s="230"/>
      <c r="E51" s="210"/>
      <c r="F51" s="210"/>
      <c r="G51" s="210"/>
    </row>
    <row r="52" spans="1:7" ht="13.5" thickBot="1">
      <c r="A52" s="731" t="s">
        <v>518</v>
      </c>
      <c r="B52" s="732"/>
      <c r="C52" s="733"/>
      <c r="D52" s="230"/>
      <c r="E52" s="210"/>
      <c r="F52" s="210"/>
      <c r="G52" s="210"/>
    </row>
    <row r="54" ht="13.5">
      <c r="A54" s="204" t="s">
        <v>519</v>
      </c>
    </row>
    <row r="56" ht="13.5">
      <c r="A56" s="204" t="s">
        <v>520</v>
      </c>
    </row>
    <row r="58" ht="12.75">
      <c r="A58" s="204" t="s">
        <v>521</v>
      </c>
    </row>
    <row r="59" ht="12.75">
      <c r="A59" s="204" t="s">
        <v>522</v>
      </c>
    </row>
    <row r="61" spans="1:6" s="220" customFormat="1" ht="13.5">
      <c r="A61" s="219" t="s">
        <v>681</v>
      </c>
      <c r="C61" s="316"/>
      <c r="E61" s="315" t="s">
        <v>762</v>
      </c>
      <c r="F61" s="316"/>
    </row>
    <row r="62" spans="1:3" s="220" customFormat="1" ht="13.5">
      <c r="A62" s="219" t="s">
        <v>682</v>
      </c>
      <c r="C62" s="221" t="s">
        <v>436</v>
      </c>
    </row>
    <row r="63" s="220" customFormat="1" ht="12.75"/>
    <row r="64" s="220" customFormat="1" ht="12.75"/>
    <row r="65" spans="1:6" s="220" customFormat="1" ht="13.5">
      <c r="A65" s="219" t="s">
        <v>683</v>
      </c>
      <c r="C65" s="316"/>
      <c r="E65" s="316" t="s">
        <v>701</v>
      </c>
      <c r="F65" s="316"/>
    </row>
    <row r="66" spans="1:3" s="220" customFormat="1" ht="13.5">
      <c r="A66" s="219" t="s">
        <v>682</v>
      </c>
      <c r="C66" s="221" t="s">
        <v>436</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L19" sqref="L1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525</v>
      </c>
    </row>
    <row r="3" ht="13.5">
      <c r="H3" s="204" t="s">
        <v>439</v>
      </c>
    </row>
    <row r="4" ht="13.5">
      <c r="H4" s="204" t="s">
        <v>440</v>
      </c>
    </row>
    <row r="5" ht="13.5">
      <c r="H5" s="204" t="s">
        <v>457</v>
      </c>
    </row>
    <row r="6" ht="13.5">
      <c r="H6" s="204" t="s">
        <v>458</v>
      </c>
    </row>
    <row r="7" ht="13.5">
      <c r="H7" s="204" t="s">
        <v>459</v>
      </c>
    </row>
    <row r="8" ht="13.5">
      <c r="H8" s="204" t="s">
        <v>460</v>
      </c>
    </row>
    <row r="10" spans="1:9" ht="15">
      <c r="A10" s="753" t="s">
        <v>936</v>
      </c>
      <c r="B10" s="754"/>
      <c r="C10" s="754"/>
      <c r="D10" s="754"/>
      <c r="E10" s="754"/>
      <c r="F10" s="754"/>
      <c r="G10" s="754"/>
      <c r="H10" s="754"/>
      <c r="I10" s="754"/>
    </row>
    <row r="11" spans="1:9" ht="12.75">
      <c r="A11" s="755" t="s">
        <v>639</v>
      </c>
      <c r="B11" s="755"/>
      <c r="C11" s="755"/>
      <c r="D11" s="755"/>
      <c r="E11" s="755"/>
      <c r="F11" s="755"/>
      <c r="G11" s="755"/>
      <c r="H11" s="755"/>
      <c r="I11" s="755"/>
    </row>
    <row r="12" ht="13.5" thickBot="1"/>
    <row r="13" spans="1:9" ht="13.5" thickBot="1">
      <c r="A13" s="756" t="s">
        <v>526</v>
      </c>
      <c r="B13" s="747" t="s">
        <v>527</v>
      </c>
      <c r="C13" s="749" t="s">
        <v>528</v>
      </c>
      <c r="D13" s="750"/>
      <c r="E13" s="750"/>
      <c r="F13" s="751"/>
      <c r="G13" s="747" t="s">
        <v>529</v>
      </c>
      <c r="H13" s="747" t="s">
        <v>530</v>
      </c>
      <c r="I13" s="752" t="s">
        <v>545</v>
      </c>
    </row>
    <row r="14" spans="1:9" ht="48" customHeight="1" thickBot="1">
      <c r="A14" s="757"/>
      <c r="B14" s="748"/>
      <c r="C14" s="207" t="s">
        <v>531</v>
      </c>
      <c r="D14" s="258" t="s">
        <v>774</v>
      </c>
      <c r="E14" s="258" t="s">
        <v>775</v>
      </c>
      <c r="F14" s="258" t="s">
        <v>776</v>
      </c>
      <c r="G14" s="748"/>
      <c r="H14" s="748"/>
      <c r="I14" s="748"/>
    </row>
    <row r="15" spans="1:9" ht="13.5" thickBot="1">
      <c r="A15" s="236" t="s">
        <v>548</v>
      </c>
      <c r="B15" s="336">
        <f>SUM(B16:B27)</f>
        <v>5.25</v>
      </c>
      <c r="C15" s="337">
        <f aca="true" t="shared" si="0" ref="C15:I15">SUM(C16:C27)</f>
        <v>213.142</v>
      </c>
      <c r="D15" s="337">
        <f t="shared" si="0"/>
        <v>67.34</v>
      </c>
      <c r="E15" s="337">
        <f t="shared" si="0"/>
        <v>21.242</v>
      </c>
      <c r="F15" s="337">
        <f t="shared" si="0"/>
        <v>124.56</v>
      </c>
      <c r="G15" s="337">
        <f t="shared" si="0"/>
        <v>0</v>
      </c>
      <c r="H15" s="337">
        <f t="shared" si="0"/>
        <v>2576.344</v>
      </c>
      <c r="I15" s="337">
        <f t="shared" si="0"/>
        <v>778.055888</v>
      </c>
    </row>
    <row r="16" spans="1:9" ht="12.75">
      <c r="A16" s="338" t="s">
        <v>532</v>
      </c>
      <c r="B16" s="339"/>
      <c r="C16" s="340"/>
      <c r="D16" s="340"/>
      <c r="E16" s="340"/>
      <c r="F16" s="340"/>
      <c r="G16" s="340"/>
      <c r="H16" s="340"/>
      <c r="I16" s="341"/>
    </row>
    <row r="17" spans="1:9" ht="24">
      <c r="A17" s="342" t="s">
        <v>533</v>
      </c>
      <c r="B17" s="343"/>
      <c r="C17" s="344"/>
      <c r="D17" s="344"/>
      <c r="E17" s="344"/>
      <c r="F17" s="344"/>
      <c r="G17" s="344"/>
      <c r="H17" s="344"/>
      <c r="I17" s="341"/>
    </row>
    <row r="18" spans="1:12" ht="24">
      <c r="A18" s="342" t="s">
        <v>534</v>
      </c>
      <c r="B18" s="343"/>
      <c r="C18" s="344"/>
      <c r="D18" s="344"/>
      <c r="E18" s="344"/>
      <c r="F18" s="344"/>
      <c r="G18" s="344"/>
      <c r="H18" s="344"/>
      <c r="I18" s="341"/>
      <c r="L18" s="345"/>
    </row>
    <row r="19" spans="1:9" ht="48">
      <c r="A19" s="342" t="s">
        <v>535</v>
      </c>
      <c r="B19" s="343"/>
      <c r="C19" s="344">
        <f>D19+E19+F19</f>
        <v>53.3</v>
      </c>
      <c r="D19" s="344"/>
      <c r="E19" s="344"/>
      <c r="F19" s="344">
        <v>53.3</v>
      </c>
      <c r="G19" s="344"/>
      <c r="H19" s="344">
        <f>C19*12</f>
        <v>639.5999999999999</v>
      </c>
      <c r="I19" s="341">
        <f aca="true" t="shared" si="1" ref="I19:I26">H19*30.2%</f>
        <v>193.15919999999997</v>
      </c>
    </row>
    <row r="20" spans="1:9" ht="12.75">
      <c r="A20" s="346" t="s">
        <v>536</v>
      </c>
      <c r="B20" s="343"/>
      <c r="C20" s="344"/>
      <c r="D20" s="344"/>
      <c r="E20" s="344"/>
      <c r="F20" s="344"/>
      <c r="G20" s="344"/>
      <c r="H20" s="344"/>
      <c r="I20" s="341"/>
    </row>
    <row r="21" spans="1:9" ht="60">
      <c r="A21" s="347" t="s">
        <v>547</v>
      </c>
      <c r="B21" s="343"/>
      <c r="C21" s="344">
        <f>D21+E21+F21</f>
        <v>38.6</v>
      </c>
      <c r="D21" s="344"/>
      <c r="E21" s="344"/>
      <c r="F21" s="344">
        <v>38.6</v>
      </c>
      <c r="G21" s="344"/>
      <c r="H21" s="344">
        <f>C21*12</f>
        <v>463.20000000000005</v>
      </c>
      <c r="I21" s="341">
        <f t="shared" si="1"/>
        <v>139.8864</v>
      </c>
    </row>
    <row r="22" spans="1:9" ht="12.75">
      <c r="A22" s="346" t="s">
        <v>537</v>
      </c>
      <c r="B22" s="343"/>
      <c r="C22" s="344"/>
      <c r="D22" s="344"/>
      <c r="E22" s="344"/>
      <c r="F22" s="344"/>
      <c r="G22" s="344"/>
      <c r="H22" s="344"/>
      <c r="I22" s="341"/>
    </row>
    <row r="23" spans="1:9" ht="12.75">
      <c r="A23" s="346" t="s">
        <v>538</v>
      </c>
      <c r="B23" s="343"/>
      <c r="C23" s="344"/>
      <c r="D23" s="344"/>
      <c r="E23" s="344"/>
      <c r="F23" s="344"/>
      <c r="G23" s="344"/>
      <c r="H23" s="344"/>
      <c r="I23" s="341"/>
    </row>
    <row r="24" spans="1:9" ht="12.75">
      <c r="A24" s="348" t="s">
        <v>777</v>
      </c>
      <c r="B24" s="343">
        <v>4.25</v>
      </c>
      <c r="C24" s="344">
        <f>D24+E24+F24</f>
        <v>100</v>
      </c>
      <c r="D24" s="344">
        <f>(12.95+12.95*30%)*4</f>
        <v>67.34</v>
      </c>
      <c r="E24" s="344"/>
      <c r="F24" s="344">
        <f>8.165*4</f>
        <v>32.66</v>
      </c>
      <c r="G24" s="344"/>
      <c r="H24" s="344">
        <f>C24*12+18.64</f>
        <v>1218.64</v>
      </c>
      <c r="I24" s="341">
        <f t="shared" si="1"/>
        <v>368.02928</v>
      </c>
    </row>
    <row r="25" spans="1:9" ht="12.75">
      <c r="A25" s="346" t="s">
        <v>540</v>
      </c>
      <c r="B25" s="343"/>
      <c r="C25" s="344">
        <f>D25+E25+F25</f>
        <v>0</v>
      </c>
      <c r="D25" s="344"/>
      <c r="E25" s="344"/>
      <c r="F25" s="344"/>
      <c r="G25" s="344"/>
      <c r="H25" s="344"/>
      <c r="I25" s="341"/>
    </row>
    <row r="26" spans="1:9" ht="12.75">
      <c r="A26" s="349" t="s">
        <v>778</v>
      </c>
      <c r="B26" s="343">
        <v>1</v>
      </c>
      <c r="C26" s="344">
        <f>D26+E26+F26</f>
        <v>21.242</v>
      </c>
      <c r="D26" s="344"/>
      <c r="E26" s="350">
        <v>21.242</v>
      </c>
      <c r="F26" s="344"/>
      <c r="G26" s="344"/>
      <c r="H26" s="350">
        <f>C26*12</f>
        <v>254.904</v>
      </c>
      <c r="I26" s="341">
        <f t="shared" si="1"/>
        <v>76.981008</v>
      </c>
    </row>
    <row r="27" spans="1:9" ht="13.5" thickBot="1">
      <c r="A27" s="351" t="s">
        <v>542</v>
      </c>
      <c r="B27" s="352"/>
      <c r="C27" s="353"/>
      <c r="D27" s="353"/>
      <c r="E27" s="353"/>
      <c r="F27" s="353"/>
      <c r="G27" s="353"/>
      <c r="H27" s="353"/>
      <c r="I27" s="341"/>
    </row>
    <row r="28" spans="1:9" ht="24" thickBot="1">
      <c r="A28" s="237" t="s">
        <v>549</v>
      </c>
      <c r="B28" s="336">
        <f>SUM(B29:B40)</f>
        <v>0</v>
      </c>
      <c r="C28" s="337">
        <f aca="true" t="shared" si="2" ref="C28:I28">SUM(C29:C40)</f>
        <v>15.783333333333333</v>
      </c>
      <c r="D28" s="337">
        <f t="shared" si="2"/>
        <v>0</v>
      </c>
      <c r="E28" s="337">
        <f t="shared" si="2"/>
        <v>0</v>
      </c>
      <c r="F28" s="337">
        <f t="shared" si="2"/>
        <v>15.783333333333333</v>
      </c>
      <c r="G28" s="337">
        <f t="shared" si="2"/>
        <v>0</v>
      </c>
      <c r="H28" s="337">
        <f t="shared" si="2"/>
        <v>189.39999999999998</v>
      </c>
      <c r="I28" s="337">
        <f t="shared" si="2"/>
        <v>57.198800000000006</v>
      </c>
    </row>
    <row r="29" spans="1:9" ht="12.75">
      <c r="A29" s="338" t="s">
        <v>532</v>
      </c>
      <c r="B29" s="339"/>
      <c r="C29" s="354">
        <f>D29+E29+F29</f>
        <v>2.4499999999999997</v>
      </c>
      <c r="D29" s="340"/>
      <c r="E29" s="340"/>
      <c r="F29" s="340">
        <f>29.4/12</f>
        <v>2.4499999999999997</v>
      </c>
      <c r="G29" s="340"/>
      <c r="H29" s="354">
        <f>C29*12</f>
        <v>29.4</v>
      </c>
      <c r="I29" s="341">
        <f aca="true" t="shared" si="3" ref="I29:I40">H29*30.2%</f>
        <v>8.8788</v>
      </c>
    </row>
    <row r="30" spans="1:11" ht="24">
      <c r="A30" s="342" t="s">
        <v>533</v>
      </c>
      <c r="B30" s="343"/>
      <c r="C30" s="344"/>
      <c r="D30" s="344"/>
      <c r="E30" s="344"/>
      <c r="F30" s="344"/>
      <c r="G30" s="344"/>
      <c r="H30" s="344"/>
      <c r="I30" s="341">
        <f t="shared" si="3"/>
        <v>0</v>
      </c>
      <c r="K30" s="345"/>
    </row>
    <row r="31" spans="1:13" ht="24">
      <c r="A31" s="342" t="s">
        <v>543</v>
      </c>
      <c r="B31" s="343"/>
      <c r="C31" s="344"/>
      <c r="D31" s="344"/>
      <c r="E31" s="344"/>
      <c r="F31" s="344"/>
      <c r="G31" s="344"/>
      <c r="H31" s="344"/>
      <c r="I31" s="341">
        <f t="shared" si="3"/>
        <v>0</v>
      </c>
      <c r="K31" s="345"/>
      <c r="M31" s="355"/>
    </row>
    <row r="32" spans="1:13" ht="48">
      <c r="A32" s="342" t="s">
        <v>535</v>
      </c>
      <c r="B32" s="343"/>
      <c r="C32" s="354">
        <f>D32+E32+F32</f>
        <v>2.8249999999999997</v>
      </c>
      <c r="D32" s="344"/>
      <c r="E32" s="344"/>
      <c r="F32" s="350">
        <f>33.9/12</f>
        <v>2.8249999999999997</v>
      </c>
      <c r="G32" s="344"/>
      <c r="H32" s="354">
        <f>C32*12</f>
        <v>33.9</v>
      </c>
      <c r="I32" s="341">
        <f t="shared" si="3"/>
        <v>10.2378</v>
      </c>
      <c r="M32" s="355"/>
    </row>
    <row r="33" spans="1:9" ht="12.75">
      <c r="A33" s="346" t="s">
        <v>536</v>
      </c>
      <c r="B33" s="343"/>
      <c r="C33" s="344"/>
      <c r="D33" s="344"/>
      <c r="E33" s="344"/>
      <c r="F33" s="344"/>
      <c r="G33" s="344"/>
      <c r="H33" s="344"/>
      <c r="I33" s="341">
        <f t="shared" si="3"/>
        <v>0</v>
      </c>
    </row>
    <row r="34" spans="1:9" ht="60">
      <c r="A34" s="342" t="s">
        <v>544</v>
      </c>
      <c r="B34" s="343"/>
      <c r="C34" s="354">
        <f>D34+E34+F34</f>
        <v>6.866666666666667</v>
      </c>
      <c r="D34" s="344"/>
      <c r="E34" s="344"/>
      <c r="F34" s="350">
        <f>82.4/12</f>
        <v>6.866666666666667</v>
      </c>
      <c r="G34" s="344"/>
      <c r="H34" s="354">
        <f>C34*12</f>
        <v>82.4</v>
      </c>
      <c r="I34" s="341">
        <f t="shared" si="3"/>
        <v>24.884800000000002</v>
      </c>
    </row>
    <row r="35" spans="1:9" ht="12.75">
      <c r="A35" s="346" t="s">
        <v>537</v>
      </c>
      <c r="B35" s="343"/>
      <c r="C35" s="344"/>
      <c r="D35" s="344"/>
      <c r="E35" s="344"/>
      <c r="F35" s="344"/>
      <c r="G35" s="344"/>
      <c r="H35" s="344"/>
      <c r="I35" s="341">
        <f t="shared" si="3"/>
        <v>0</v>
      </c>
    </row>
    <row r="36" spans="1:9" ht="12.75">
      <c r="A36" s="346" t="s">
        <v>538</v>
      </c>
      <c r="B36" s="343"/>
      <c r="C36" s="344"/>
      <c r="D36" s="344"/>
      <c r="E36" s="344"/>
      <c r="F36" s="344"/>
      <c r="G36" s="344"/>
      <c r="H36" s="344"/>
      <c r="I36" s="341">
        <f t="shared" si="3"/>
        <v>0</v>
      </c>
    </row>
    <row r="37" spans="1:9" ht="24">
      <c r="A37" s="342" t="s">
        <v>539</v>
      </c>
      <c r="B37" s="343"/>
      <c r="C37" s="344"/>
      <c r="D37" s="344"/>
      <c r="E37" s="344"/>
      <c r="F37" s="344"/>
      <c r="G37" s="344"/>
      <c r="H37" s="344"/>
      <c r="I37" s="341">
        <f t="shared" si="3"/>
        <v>0</v>
      </c>
    </row>
    <row r="38" spans="1:9" ht="12.75">
      <c r="A38" s="346" t="s">
        <v>540</v>
      </c>
      <c r="B38" s="343"/>
      <c r="C38" s="344"/>
      <c r="D38" s="344"/>
      <c r="E38" s="344"/>
      <c r="F38" s="344"/>
      <c r="G38" s="344"/>
      <c r="H38" s="344"/>
      <c r="I38" s="341">
        <f t="shared" si="3"/>
        <v>0</v>
      </c>
    </row>
    <row r="39" spans="1:9" ht="12.75">
      <c r="A39" s="346" t="s">
        <v>541</v>
      </c>
      <c r="B39" s="343"/>
      <c r="C39" s="354">
        <f>D39+E39+F39</f>
        <v>0.3333333333333333</v>
      </c>
      <c r="D39" s="344"/>
      <c r="E39" s="344"/>
      <c r="F39" s="350">
        <f>4/12</f>
        <v>0.3333333333333333</v>
      </c>
      <c r="G39" s="344"/>
      <c r="H39" s="354">
        <f>C39*12</f>
        <v>4</v>
      </c>
      <c r="I39" s="341">
        <f t="shared" si="3"/>
        <v>1.208</v>
      </c>
    </row>
    <row r="40" spans="1:9" ht="13.5" thickBot="1">
      <c r="A40" s="351" t="s">
        <v>542</v>
      </c>
      <c r="B40" s="352"/>
      <c r="C40" s="354">
        <f>D40+E40+F40</f>
        <v>3.3083333333333336</v>
      </c>
      <c r="D40" s="353"/>
      <c r="E40" s="353"/>
      <c r="F40" s="356">
        <f>39.7/12</f>
        <v>3.3083333333333336</v>
      </c>
      <c r="G40" s="353"/>
      <c r="H40" s="354">
        <f>C40*12</f>
        <v>39.7</v>
      </c>
      <c r="I40" s="341">
        <f t="shared" si="3"/>
        <v>11.9894</v>
      </c>
    </row>
    <row r="41" spans="1:9" ht="13.5" hidden="1" thickBot="1">
      <c r="A41" s="357" t="s">
        <v>548</v>
      </c>
      <c r="B41" s="358"/>
      <c r="C41" s="229"/>
      <c r="D41" s="229"/>
      <c r="E41" s="229"/>
      <c r="F41" s="229"/>
      <c r="G41" s="229"/>
      <c r="H41" s="229"/>
      <c r="I41" s="228"/>
    </row>
    <row r="42" spans="1:9" ht="13.5" hidden="1" thickBot="1">
      <c r="A42" s="218" t="s">
        <v>532</v>
      </c>
      <c r="B42" s="334"/>
      <c r="C42" s="210"/>
      <c r="D42" s="210"/>
      <c r="E42" s="210"/>
      <c r="F42" s="210"/>
      <c r="G42" s="210"/>
      <c r="H42" s="210"/>
      <c r="I42" s="212"/>
    </row>
    <row r="43" spans="1:9" ht="24" hidden="1" thickBot="1">
      <c r="A43" s="211" t="s">
        <v>533</v>
      </c>
      <c r="B43" s="334"/>
      <c r="C43" s="210"/>
      <c r="D43" s="210"/>
      <c r="E43" s="210"/>
      <c r="F43" s="210"/>
      <c r="G43" s="210"/>
      <c r="H43" s="210"/>
      <c r="I43" s="212"/>
    </row>
    <row r="44" spans="1:9" ht="24" hidden="1" thickBot="1">
      <c r="A44" s="211" t="s">
        <v>534</v>
      </c>
      <c r="B44" s="334"/>
      <c r="C44" s="210"/>
      <c r="D44" s="210"/>
      <c r="E44" s="210"/>
      <c r="F44" s="210"/>
      <c r="G44" s="210"/>
      <c r="H44" s="210"/>
      <c r="I44" s="212"/>
    </row>
    <row r="45" spans="1:9" ht="48" hidden="1" thickBot="1">
      <c r="A45" s="211" t="s">
        <v>535</v>
      </c>
      <c r="B45" s="334"/>
      <c r="C45" s="210"/>
      <c r="D45" s="210"/>
      <c r="E45" s="210"/>
      <c r="F45" s="210"/>
      <c r="G45" s="210"/>
      <c r="H45" s="210"/>
      <c r="I45" s="212"/>
    </row>
    <row r="46" spans="1:9" ht="13.5" hidden="1" thickBot="1">
      <c r="A46" s="218" t="s">
        <v>536</v>
      </c>
      <c r="B46" s="334"/>
      <c r="C46" s="210"/>
      <c r="D46" s="210"/>
      <c r="E46" s="210"/>
      <c r="F46" s="210"/>
      <c r="G46" s="210"/>
      <c r="H46" s="210"/>
      <c r="I46" s="212"/>
    </row>
    <row r="47" spans="1:9" ht="54" customHeight="1" hidden="1" thickBot="1">
      <c r="A47" s="235" t="s">
        <v>547</v>
      </c>
      <c r="B47" s="334"/>
      <c r="C47" s="210"/>
      <c r="D47" s="210"/>
      <c r="E47" s="210"/>
      <c r="F47" s="210"/>
      <c r="G47" s="210"/>
      <c r="H47" s="210"/>
      <c r="I47" s="212"/>
    </row>
    <row r="48" spans="1:9" ht="13.5" hidden="1" thickBot="1">
      <c r="A48" s="218" t="s">
        <v>537</v>
      </c>
      <c r="B48" s="334"/>
      <c r="C48" s="210"/>
      <c r="D48" s="210"/>
      <c r="E48" s="210"/>
      <c r="F48" s="210"/>
      <c r="G48" s="210"/>
      <c r="H48" s="210"/>
      <c r="I48" s="210"/>
    </row>
    <row r="49" spans="1:9" ht="13.5" hidden="1" thickBot="1">
      <c r="A49" s="218" t="s">
        <v>538</v>
      </c>
      <c r="B49" s="334"/>
      <c r="C49" s="210"/>
      <c r="D49" s="210"/>
      <c r="E49" s="210"/>
      <c r="F49" s="210"/>
      <c r="G49" s="210"/>
      <c r="H49" s="210"/>
      <c r="I49" s="210"/>
    </row>
    <row r="50" spans="1:9" ht="17.25" customHeight="1" hidden="1" thickBot="1">
      <c r="A50" s="211" t="s">
        <v>539</v>
      </c>
      <c r="B50" s="334"/>
      <c r="C50" s="210"/>
      <c r="D50" s="210"/>
      <c r="E50" s="210"/>
      <c r="F50" s="210"/>
      <c r="G50" s="210"/>
      <c r="H50" s="210"/>
      <c r="I50" s="210"/>
    </row>
    <row r="51" spans="1:9" ht="13.5" hidden="1" thickBot="1">
      <c r="A51" s="218" t="s">
        <v>540</v>
      </c>
      <c r="B51" s="334"/>
      <c r="C51" s="210"/>
      <c r="D51" s="210"/>
      <c r="E51" s="210"/>
      <c r="F51" s="210"/>
      <c r="G51" s="210"/>
      <c r="H51" s="210"/>
      <c r="I51" s="210"/>
    </row>
    <row r="52" spans="1:9" ht="13.5" hidden="1" thickBot="1">
      <c r="A52" s="218" t="s">
        <v>541</v>
      </c>
      <c r="B52" s="334"/>
      <c r="C52" s="210"/>
      <c r="D52" s="210"/>
      <c r="E52" s="210"/>
      <c r="F52" s="210"/>
      <c r="G52" s="210"/>
      <c r="H52" s="210"/>
      <c r="I52" s="210"/>
    </row>
    <row r="53" spans="1:9" ht="13.5" hidden="1" thickBot="1">
      <c r="A53" s="218" t="s">
        <v>542</v>
      </c>
      <c r="B53" s="334"/>
      <c r="C53" s="210"/>
      <c r="D53" s="210"/>
      <c r="E53" s="210"/>
      <c r="F53" s="210"/>
      <c r="G53" s="210"/>
      <c r="H53" s="210"/>
      <c r="I53" s="210"/>
    </row>
    <row r="54" spans="1:9" ht="24" hidden="1" thickBot="1">
      <c r="A54" s="237" t="s">
        <v>549</v>
      </c>
      <c r="B54" s="334"/>
      <c r="C54" s="210"/>
      <c r="D54" s="210"/>
      <c r="E54" s="210"/>
      <c r="F54" s="210"/>
      <c r="G54" s="210"/>
      <c r="H54" s="210"/>
      <c r="I54" s="210"/>
    </row>
    <row r="55" spans="1:9" ht="13.5" hidden="1" thickBot="1">
      <c r="A55" s="218" t="s">
        <v>532</v>
      </c>
      <c r="B55" s="334"/>
      <c r="C55" s="210"/>
      <c r="D55" s="210"/>
      <c r="E55" s="210"/>
      <c r="F55" s="210"/>
      <c r="G55" s="210"/>
      <c r="H55" s="210"/>
      <c r="I55" s="210"/>
    </row>
    <row r="56" spans="1:9" ht="24" hidden="1" thickBot="1">
      <c r="A56" s="211" t="s">
        <v>533</v>
      </c>
      <c r="B56" s="334"/>
      <c r="C56" s="210"/>
      <c r="D56" s="210"/>
      <c r="E56" s="210"/>
      <c r="F56" s="210"/>
      <c r="G56" s="210"/>
      <c r="H56" s="210"/>
      <c r="I56" s="210"/>
    </row>
    <row r="57" spans="1:9" ht="24" hidden="1" thickBot="1">
      <c r="A57" s="211" t="s">
        <v>543</v>
      </c>
      <c r="B57" s="334"/>
      <c r="C57" s="210"/>
      <c r="D57" s="210"/>
      <c r="E57" s="210"/>
      <c r="F57" s="210"/>
      <c r="G57" s="210"/>
      <c r="H57" s="210"/>
      <c r="I57" s="210"/>
    </row>
    <row r="58" spans="1:9" ht="48" hidden="1" thickBot="1">
      <c r="A58" s="211" t="s">
        <v>535</v>
      </c>
      <c r="B58" s="334"/>
      <c r="C58" s="210"/>
      <c r="D58" s="210"/>
      <c r="E58" s="210"/>
      <c r="F58" s="210"/>
      <c r="G58" s="210"/>
      <c r="H58" s="210"/>
      <c r="I58" s="210"/>
    </row>
    <row r="59" spans="1:9" ht="13.5" hidden="1" thickBot="1">
      <c r="A59" s="218" t="s">
        <v>536</v>
      </c>
      <c r="B59" s="334"/>
      <c r="C59" s="210"/>
      <c r="D59" s="210"/>
      <c r="E59" s="210"/>
      <c r="F59" s="210"/>
      <c r="G59" s="210"/>
      <c r="H59" s="210"/>
      <c r="I59" s="210"/>
    </row>
    <row r="60" spans="1:9" ht="49.5" customHeight="1" hidden="1">
      <c r="A60" s="211" t="s">
        <v>544</v>
      </c>
      <c r="B60" s="334"/>
      <c r="C60" s="210"/>
      <c r="D60" s="210"/>
      <c r="E60" s="210"/>
      <c r="F60" s="210"/>
      <c r="G60" s="210"/>
      <c r="H60" s="210"/>
      <c r="I60" s="210"/>
    </row>
    <row r="61" spans="1:9" ht="13.5" hidden="1" thickBot="1">
      <c r="A61" s="218" t="s">
        <v>537</v>
      </c>
      <c r="B61" s="334"/>
      <c r="C61" s="210"/>
      <c r="D61" s="210"/>
      <c r="E61" s="210"/>
      <c r="F61" s="210"/>
      <c r="G61" s="210"/>
      <c r="H61" s="210"/>
      <c r="I61" s="210"/>
    </row>
    <row r="62" spans="1:9" ht="13.5" hidden="1" thickBot="1">
      <c r="A62" s="218" t="s">
        <v>538</v>
      </c>
      <c r="B62" s="334"/>
      <c r="C62" s="210"/>
      <c r="D62" s="210"/>
      <c r="E62" s="210"/>
      <c r="F62" s="210"/>
      <c r="G62" s="210"/>
      <c r="H62" s="210"/>
      <c r="I62" s="210"/>
    </row>
    <row r="63" spans="1:9" ht="16.5" customHeight="1" hidden="1">
      <c r="A63" s="211" t="s">
        <v>539</v>
      </c>
      <c r="B63" s="334"/>
      <c r="C63" s="210"/>
      <c r="D63" s="210"/>
      <c r="E63" s="210"/>
      <c r="F63" s="210"/>
      <c r="G63" s="210"/>
      <c r="H63" s="210"/>
      <c r="I63" s="210"/>
    </row>
    <row r="64" spans="1:9" ht="13.5" hidden="1" thickBot="1">
      <c r="A64" s="218" t="s">
        <v>540</v>
      </c>
      <c r="B64" s="334"/>
      <c r="C64" s="210"/>
      <c r="D64" s="210"/>
      <c r="E64" s="210"/>
      <c r="F64" s="210"/>
      <c r="G64" s="210"/>
      <c r="H64" s="210"/>
      <c r="I64" s="210"/>
    </row>
    <row r="65" spans="1:9" ht="13.5" hidden="1" thickBot="1">
      <c r="A65" s="218" t="s">
        <v>541</v>
      </c>
      <c r="B65" s="334"/>
      <c r="C65" s="210"/>
      <c r="D65" s="210"/>
      <c r="E65" s="210"/>
      <c r="F65" s="210"/>
      <c r="G65" s="210"/>
      <c r="H65" s="210"/>
      <c r="I65" s="210"/>
    </row>
    <row r="66" spans="1:12" ht="13.5" hidden="1" thickBot="1">
      <c r="A66" s="359" t="s">
        <v>542</v>
      </c>
      <c r="B66" s="360"/>
      <c r="C66" s="335"/>
      <c r="D66" s="335"/>
      <c r="E66" s="335"/>
      <c r="F66" s="335"/>
      <c r="G66" s="335"/>
      <c r="H66" s="335"/>
      <c r="I66" s="335"/>
      <c r="K66" s="264">
        <v>187610</v>
      </c>
      <c r="L66" s="264">
        <f>K67+K68+K69+K70+K71+K72+K73+K74+K76+K77+K78</f>
        <v>0</v>
      </c>
    </row>
    <row r="67" spans="1:12" s="264" customFormat="1" ht="13.5" thickBot="1">
      <c r="A67" s="236" t="s">
        <v>550</v>
      </c>
      <c r="B67" s="336">
        <f aca="true" t="shared" si="4" ref="B67:G67">SUM(B68:B79)</f>
        <v>474.52</v>
      </c>
      <c r="C67" s="337">
        <f t="shared" si="4"/>
        <v>24019.18132144824</v>
      </c>
      <c r="D67" s="337">
        <f t="shared" si="4"/>
        <v>6820.125652907747</v>
      </c>
      <c r="E67" s="337">
        <f t="shared" si="4"/>
        <v>5108.410119879803</v>
      </c>
      <c r="F67" s="337">
        <f t="shared" si="4"/>
        <v>12090.645548660694</v>
      </c>
      <c r="G67" s="337">
        <f t="shared" si="4"/>
        <v>186.53400000000002</v>
      </c>
      <c r="H67" s="337">
        <v>208123.66</v>
      </c>
      <c r="I67" s="337">
        <v>62853.36</v>
      </c>
      <c r="K67"/>
      <c r="L67"/>
    </row>
    <row r="68" spans="1:9" ht="12.75">
      <c r="A68" s="338" t="s">
        <v>532</v>
      </c>
      <c r="B68" s="339">
        <v>1</v>
      </c>
      <c r="C68" s="361">
        <f>D68+F68</f>
        <v>112.28750000000001</v>
      </c>
      <c r="D68" s="361">
        <f>(20275*30%+20275)/1000</f>
        <v>26.3575</v>
      </c>
      <c r="E68" s="361"/>
      <c r="F68" s="361">
        <f>1331.7/12+2+2*30%+1.35+1.35*30%-29.4</f>
        <v>85.93</v>
      </c>
      <c r="G68" s="361">
        <f>20.275*2</f>
        <v>40.55</v>
      </c>
      <c r="H68" s="361">
        <f aca="true" t="shared" si="5" ref="H68:H75">C68*12</f>
        <v>1347.45</v>
      </c>
      <c r="I68" s="362">
        <f>H68*30.2%</f>
        <v>406.9299</v>
      </c>
    </row>
    <row r="69" spans="1:9" ht="24">
      <c r="A69" s="342" t="s">
        <v>533</v>
      </c>
      <c r="B69" s="343">
        <v>1</v>
      </c>
      <c r="C69" s="354">
        <f>D69+E69+F69</f>
        <v>128.59102000000001</v>
      </c>
      <c r="D69" s="354">
        <f>18.248+18.248*30%</f>
        <v>23.7224</v>
      </c>
      <c r="E69" s="354">
        <f>18.248*5%+(18.248*5%)*30%+20+20*30%</f>
        <v>27.18612</v>
      </c>
      <c r="F69" s="363">
        <f>932.19/12</f>
        <v>77.6825</v>
      </c>
      <c r="G69" s="364">
        <f>18.248*2</f>
        <v>36.496</v>
      </c>
      <c r="H69" s="354">
        <f t="shared" si="5"/>
        <v>1543.0922400000002</v>
      </c>
      <c r="I69" s="341">
        <f>H69*30.2%</f>
        <v>466.01385648</v>
      </c>
    </row>
    <row r="70" spans="1:9" ht="24">
      <c r="A70" s="342" t="s">
        <v>543</v>
      </c>
      <c r="B70" s="343">
        <v>2</v>
      </c>
      <c r="C70" s="354">
        <f aca="true" t="shared" si="6" ref="C70:C79">D70+E70+F70</f>
        <v>180.4948</v>
      </c>
      <c r="D70" s="363">
        <f>18.248*2+(18.248*2)*30%</f>
        <v>47.4448</v>
      </c>
      <c r="E70" s="363"/>
      <c r="F70" s="363">
        <f>798.3/12*2</f>
        <v>133.04999999999998</v>
      </c>
      <c r="G70" s="364">
        <f>18.248*2*2</f>
        <v>72.992</v>
      </c>
      <c r="H70" s="354">
        <f t="shared" si="5"/>
        <v>2165.9376</v>
      </c>
      <c r="I70" s="341">
        <f aca="true" t="shared" si="7" ref="I70:I78">H70*30.2%</f>
        <v>654.1131552</v>
      </c>
    </row>
    <row r="71" spans="1:9" ht="48">
      <c r="A71" s="342" t="s">
        <v>535</v>
      </c>
      <c r="B71" s="343">
        <v>96.75</v>
      </c>
      <c r="C71" s="354">
        <f t="shared" si="6"/>
        <v>9548.880000000001</v>
      </c>
      <c r="D71" s="363">
        <v>1953.7</v>
      </c>
      <c r="E71" s="363">
        <v>1254.72</v>
      </c>
      <c r="F71" s="363">
        <v>6340.46</v>
      </c>
      <c r="G71" s="363"/>
      <c r="H71" s="365">
        <f t="shared" si="5"/>
        <v>114586.56000000001</v>
      </c>
      <c r="I71" s="341">
        <f t="shared" si="7"/>
        <v>34605.14112</v>
      </c>
    </row>
    <row r="72" spans="1:9" ht="12.75">
      <c r="A72" s="346" t="s">
        <v>536</v>
      </c>
      <c r="B72" s="343">
        <v>1</v>
      </c>
      <c r="C72" s="354">
        <f t="shared" si="6"/>
        <v>80.68609</v>
      </c>
      <c r="D72" s="354">
        <f>25022.4/1000</f>
        <v>25.0224</v>
      </c>
      <c r="E72" s="354">
        <f>34280.69/1000</f>
        <v>34.28069</v>
      </c>
      <c r="F72" s="364">
        <f>21383/1000</f>
        <v>21.383</v>
      </c>
      <c r="G72" s="363"/>
      <c r="H72" s="365">
        <f t="shared" si="5"/>
        <v>968.23308</v>
      </c>
      <c r="I72" s="341">
        <f t="shared" si="7"/>
        <v>292.40639016</v>
      </c>
    </row>
    <row r="73" spans="1:9" ht="66" customHeight="1">
      <c r="A73" s="342" t="s">
        <v>544</v>
      </c>
      <c r="B73" s="343">
        <v>176.75</v>
      </c>
      <c r="C73" s="354">
        <f t="shared" si="6"/>
        <v>7401.4</v>
      </c>
      <c r="D73" s="363">
        <v>2907.27</v>
      </c>
      <c r="E73" s="363">
        <v>1847.39</v>
      </c>
      <c r="F73" s="363">
        <v>2646.74</v>
      </c>
      <c r="G73" s="363"/>
      <c r="H73" s="365">
        <f t="shared" si="5"/>
        <v>88816.79999999999</v>
      </c>
      <c r="I73" s="341">
        <f t="shared" si="7"/>
        <v>26822.673599999995</v>
      </c>
    </row>
    <row r="74" spans="1:9" ht="12.75">
      <c r="A74" s="346" t="s">
        <v>537</v>
      </c>
      <c r="B74" s="343">
        <v>10.5</v>
      </c>
      <c r="C74" s="354">
        <f t="shared" si="6"/>
        <v>432.34000000000003</v>
      </c>
      <c r="D74" s="363">
        <v>115.69</v>
      </c>
      <c r="E74" s="363">
        <v>76.92</v>
      </c>
      <c r="F74" s="363">
        <v>239.73</v>
      </c>
      <c r="G74" s="363"/>
      <c r="H74" s="365">
        <f t="shared" si="5"/>
        <v>5188.08</v>
      </c>
      <c r="I74" s="341">
        <f t="shared" si="7"/>
        <v>1566.80016</v>
      </c>
    </row>
    <row r="75" spans="1:9" ht="12.75">
      <c r="A75" s="346" t="s">
        <v>538</v>
      </c>
      <c r="B75" s="343">
        <v>1</v>
      </c>
      <c r="C75" s="354">
        <f t="shared" si="6"/>
        <v>90.2474</v>
      </c>
      <c r="D75" s="354">
        <f>18.248+18.248*30%</f>
        <v>23.7224</v>
      </c>
      <c r="E75" s="363"/>
      <c r="F75" s="354">
        <f>798.3/12</f>
        <v>66.52499999999999</v>
      </c>
      <c r="G75" s="354">
        <f>18.248*2</f>
        <v>36.496</v>
      </c>
      <c r="H75" s="354">
        <f t="shared" si="5"/>
        <v>1082.9688</v>
      </c>
      <c r="I75" s="341">
        <f t="shared" si="7"/>
        <v>327.0565776</v>
      </c>
    </row>
    <row r="76" spans="1:9" ht="15.75" customHeight="1">
      <c r="A76" s="342" t="s">
        <v>539</v>
      </c>
      <c r="B76" s="343"/>
      <c r="C76" s="354">
        <f t="shared" si="6"/>
        <v>0</v>
      </c>
      <c r="D76" s="363"/>
      <c r="E76" s="363"/>
      <c r="F76" s="363"/>
      <c r="G76" s="363"/>
      <c r="H76" s="363"/>
      <c r="I76" s="341">
        <f t="shared" si="7"/>
        <v>0</v>
      </c>
    </row>
    <row r="77" spans="1:9" ht="12.75">
      <c r="A77" s="346" t="s">
        <v>540</v>
      </c>
      <c r="B77" s="343">
        <v>1</v>
      </c>
      <c r="C77" s="354">
        <f t="shared" si="6"/>
        <v>91.66883999999999</v>
      </c>
      <c r="D77" s="354">
        <f>15577.9/1000</f>
        <v>15.5779</v>
      </c>
      <c r="E77" s="354">
        <f>44397.02/1000</f>
        <v>44.39702</v>
      </c>
      <c r="F77" s="354">
        <f>31693.92/1000</f>
        <v>31.69392</v>
      </c>
      <c r="G77" s="354"/>
      <c r="H77" s="354">
        <f>C77*12</f>
        <v>1100.0260799999999</v>
      </c>
      <c r="I77" s="341">
        <f t="shared" si="7"/>
        <v>332.20787615999996</v>
      </c>
    </row>
    <row r="78" spans="1:9" ht="12.75">
      <c r="A78" s="346" t="s">
        <v>541</v>
      </c>
      <c r="B78" s="343">
        <v>26</v>
      </c>
      <c r="C78" s="354">
        <f t="shared" si="6"/>
        <v>1468.96</v>
      </c>
      <c r="D78" s="363">
        <v>338.01</v>
      </c>
      <c r="E78" s="363">
        <v>471.39</v>
      </c>
      <c r="F78" s="363">
        <v>659.56</v>
      </c>
      <c r="G78" s="363"/>
      <c r="H78" s="354">
        <f>C78*12</f>
        <v>17627.52</v>
      </c>
      <c r="I78" s="341">
        <f t="shared" si="7"/>
        <v>5323.51104</v>
      </c>
    </row>
    <row r="79" spans="1:9" ht="13.5" thickBot="1">
      <c r="A79" s="366" t="s">
        <v>542</v>
      </c>
      <c r="B79" s="367">
        <v>157.52</v>
      </c>
      <c r="C79" s="368">
        <f t="shared" si="6"/>
        <v>4483.625671448242</v>
      </c>
      <c r="D79" s="369">
        <f>'[1]Страницы  с 1 по 1'!$F$220</f>
        <v>1343.6082529077473</v>
      </c>
      <c r="E79" s="369">
        <f>'[1]Страницы  с 1 по 1'!$F$221</f>
        <v>1352.126289879802</v>
      </c>
      <c r="F79" s="369">
        <f>'[1]Страницы  с 1 по 1'!$F$222</f>
        <v>1787.8911286606935</v>
      </c>
      <c r="G79" s="370"/>
      <c r="H79" s="368">
        <f>C79*12</f>
        <v>53803.50805737891</v>
      </c>
      <c r="I79" s="341">
        <f>H79*30.2%</f>
        <v>16248.65943332843</v>
      </c>
    </row>
    <row r="80" spans="1:9" ht="13.5" thickBot="1">
      <c r="A80" s="236" t="s">
        <v>779</v>
      </c>
      <c r="B80" s="336">
        <f>B67+B28+B15</f>
        <v>479.77</v>
      </c>
      <c r="C80" s="337">
        <f aca="true" t="shared" si="8" ref="C80:I80">C67+C28+C15</f>
        <v>24248.10665478157</v>
      </c>
      <c r="D80" s="337">
        <f t="shared" si="8"/>
        <v>6887.465652907747</v>
      </c>
      <c r="E80" s="337">
        <f t="shared" si="8"/>
        <v>5129.652119879803</v>
      </c>
      <c r="F80" s="337">
        <f t="shared" si="8"/>
        <v>12230.988881994026</v>
      </c>
      <c r="G80" s="337">
        <f t="shared" si="8"/>
        <v>186.53400000000002</v>
      </c>
      <c r="H80" s="337">
        <f t="shared" si="8"/>
        <v>210889.404</v>
      </c>
      <c r="I80" s="337">
        <f t="shared" si="8"/>
        <v>63688.614688</v>
      </c>
    </row>
    <row r="82" spans="1:4" ht="12.75">
      <c r="A82" s="204"/>
      <c r="D82" s="276"/>
    </row>
    <row r="83" spans="1:7" s="220" customFormat="1" ht="13.5">
      <c r="A83" s="219" t="s">
        <v>681</v>
      </c>
      <c r="D83" s="316"/>
      <c r="F83" s="316" t="s">
        <v>780</v>
      </c>
      <c r="G83" s="316"/>
    </row>
    <row r="84" spans="1:4" s="220" customFormat="1" ht="13.5">
      <c r="A84" s="221" t="s">
        <v>781</v>
      </c>
      <c r="D84" s="221" t="s">
        <v>546</v>
      </c>
    </row>
    <row r="85" s="220" customFormat="1" ht="12.75"/>
    <row r="86" s="220" customFormat="1" ht="12.75"/>
    <row r="87" spans="1:7" s="220" customFormat="1" ht="13.5">
      <c r="A87" s="219" t="s">
        <v>683</v>
      </c>
      <c r="D87" s="316"/>
      <c r="F87" s="316" t="s">
        <v>701</v>
      </c>
      <c r="G87" s="316"/>
    </row>
    <row r="88" spans="1:4" s="220" customFormat="1" ht="13.5">
      <c r="A88" s="221" t="s">
        <v>782</v>
      </c>
      <c r="D88" s="221" t="s">
        <v>546</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0"/>
  <sheetViews>
    <sheetView zoomScale="140" zoomScaleNormal="140" zoomScalePageLayoutView="0" workbookViewId="0" topLeftCell="A37">
      <selection activeCell="E65" sqref="E65"/>
    </sheetView>
  </sheetViews>
  <sheetFormatPr defaultColWidth="9.125" defaultRowHeight="15" customHeight="1"/>
  <cols>
    <col min="1" max="1" width="12.375" style="406" customWidth="1"/>
    <col min="2" max="2" width="32.875" style="406" customWidth="1"/>
    <col min="3" max="3" width="13.375" style="483" customWidth="1"/>
    <col min="4" max="4" width="14.50390625" style="406" customWidth="1"/>
    <col min="5" max="5" width="12.50390625" style="484" customWidth="1"/>
    <col min="6" max="7" width="14.50390625" style="406" customWidth="1"/>
    <col min="8" max="8" width="12.50390625" style="406" customWidth="1"/>
    <col min="9" max="9" width="13.50390625" style="406" customWidth="1"/>
    <col min="10" max="10" width="13.625" style="406" customWidth="1"/>
    <col min="11" max="11" width="12.375" style="406" customWidth="1"/>
    <col min="12" max="12" width="19.625" style="406" customWidth="1"/>
    <col min="13" max="16384" width="9.125" style="406" customWidth="1"/>
  </cols>
  <sheetData>
    <row r="1" ht="15" customHeight="1">
      <c r="H1" s="186" t="s">
        <v>752</v>
      </c>
    </row>
    <row r="3" ht="15" customHeight="1">
      <c r="H3" s="186" t="s">
        <v>444</v>
      </c>
    </row>
    <row r="4" ht="15" customHeight="1">
      <c r="H4" s="186" t="s">
        <v>445</v>
      </c>
    </row>
    <row r="5" ht="15" customHeight="1">
      <c r="H5" s="186" t="s">
        <v>753</v>
      </c>
    </row>
    <row r="6" ht="15" customHeight="1">
      <c r="H6" s="186" t="s">
        <v>754</v>
      </c>
    </row>
    <row r="7" ht="15" customHeight="1">
      <c r="H7" s="186" t="s">
        <v>755</v>
      </c>
    </row>
    <row r="8" ht="15" customHeight="1">
      <c r="H8" s="186" t="s">
        <v>273</v>
      </c>
    </row>
    <row r="10" spans="1:11" ht="15" customHeight="1">
      <c r="A10" s="758" t="s">
        <v>739</v>
      </c>
      <c r="B10" s="758"/>
      <c r="C10" s="758"/>
      <c r="D10" s="758"/>
      <c r="E10" s="758"/>
      <c r="F10" s="758"/>
      <c r="G10" s="758"/>
      <c r="H10" s="758"/>
      <c r="I10" s="758"/>
      <c r="J10" s="758"/>
      <c r="K10" s="758"/>
    </row>
    <row r="11" spans="1:11" ht="15" customHeight="1">
      <c r="A11" s="407"/>
      <c r="B11" s="407"/>
      <c r="C11" s="490"/>
      <c r="D11" s="407"/>
      <c r="E11" s="485"/>
      <c r="F11" s="407"/>
      <c r="G11" s="407"/>
      <c r="H11" s="407"/>
      <c r="I11" s="407"/>
      <c r="J11" s="407"/>
      <c r="K11" s="407"/>
    </row>
    <row r="12" spans="3:5" s="408" customFormat="1" ht="15" customHeight="1">
      <c r="C12" s="491" t="s">
        <v>639</v>
      </c>
      <c r="E12" s="486"/>
    </row>
    <row r="13" spans="1:11" ht="15" customHeight="1" thickBot="1">
      <c r="A13" s="759" t="s">
        <v>187</v>
      </c>
      <c r="B13" s="759"/>
      <c r="C13" s="759"/>
      <c r="D13" s="759"/>
      <c r="E13" s="759"/>
      <c r="F13" s="759"/>
      <c r="G13" s="759"/>
      <c r="H13" s="759"/>
      <c r="I13" s="759"/>
      <c r="J13" s="759"/>
      <c r="K13" s="759"/>
    </row>
    <row r="14" spans="1:11" ht="15" customHeight="1" thickBot="1">
      <c r="A14" s="760" t="s">
        <v>551</v>
      </c>
      <c r="B14" s="762" t="s">
        <v>733</v>
      </c>
      <c r="C14" s="764" t="s">
        <v>649</v>
      </c>
      <c r="D14" s="765"/>
      <c r="E14" s="766"/>
      <c r="F14" s="764" t="s">
        <v>650</v>
      </c>
      <c r="G14" s="765"/>
      <c r="H14" s="766"/>
      <c r="I14" s="764" t="s">
        <v>740</v>
      </c>
      <c r="J14" s="765"/>
      <c r="K14" s="766"/>
    </row>
    <row r="15" spans="1:11" ht="15" customHeight="1" thickBot="1">
      <c r="A15" s="761"/>
      <c r="B15" s="763"/>
      <c r="C15" s="492" t="s">
        <v>552</v>
      </c>
      <c r="D15" s="405" t="s">
        <v>741</v>
      </c>
      <c r="E15" s="487" t="s">
        <v>653</v>
      </c>
      <c r="F15" s="405" t="s">
        <v>552</v>
      </c>
      <c r="G15" s="405" t="s">
        <v>741</v>
      </c>
      <c r="H15" s="405" t="s">
        <v>653</v>
      </c>
      <c r="I15" s="405" t="s">
        <v>552</v>
      </c>
      <c r="J15" s="405" t="s">
        <v>741</v>
      </c>
      <c r="K15" s="405" t="s">
        <v>653</v>
      </c>
    </row>
    <row r="16" spans="1:11" ht="15" customHeight="1" thickBot="1">
      <c r="A16" s="409" t="s">
        <v>742</v>
      </c>
      <c r="B16" s="410" t="s">
        <v>655</v>
      </c>
      <c r="C16" s="493"/>
      <c r="D16" s="402"/>
      <c r="E16" s="488">
        <f>E18</f>
        <v>8400</v>
      </c>
      <c r="F16" s="411"/>
      <c r="G16" s="411"/>
      <c r="H16" s="411">
        <f>H17</f>
        <v>1156203</v>
      </c>
      <c r="I16" s="411"/>
      <c r="J16" s="411"/>
      <c r="K16" s="411">
        <f>K17</f>
        <v>1144904</v>
      </c>
    </row>
    <row r="17" spans="1:11" ht="15" customHeight="1" thickBot="1">
      <c r="A17" s="403" t="s">
        <v>81</v>
      </c>
      <c r="B17" s="324" t="s">
        <v>706</v>
      </c>
      <c r="C17" s="493"/>
      <c r="D17" s="402"/>
      <c r="E17" s="488">
        <v>0</v>
      </c>
      <c r="F17" s="411"/>
      <c r="G17" s="411"/>
      <c r="H17" s="411">
        <f>H20+H21</f>
        <v>1156203</v>
      </c>
      <c r="I17" s="411"/>
      <c r="J17" s="411"/>
      <c r="K17" s="411">
        <f>K20+K21</f>
        <v>1144904</v>
      </c>
    </row>
    <row r="18" spans="1:11" ht="15" customHeight="1" thickBot="1">
      <c r="A18" s="403" t="s">
        <v>83</v>
      </c>
      <c r="B18" s="324" t="s">
        <v>734</v>
      </c>
      <c r="C18" s="492" t="s">
        <v>743</v>
      </c>
      <c r="D18" s="405" t="s">
        <v>744</v>
      </c>
      <c r="E18" s="488">
        <f>E20</f>
        <v>8400</v>
      </c>
      <c r="F18" s="405" t="s">
        <v>743</v>
      </c>
      <c r="G18" s="405" t="s">
        <v>744</v>
      </c>
      <c r="H18" s="411">
        <f>H17</f>
        <v>1156203</v>
      </c>
      <c r="I18" s="405" t="s">
        <v>743</v>
      </c>
      <c r="J18" s="405" t="s">
        <v>744</v>
      </c>
      <c r="K18" s="411">
        <f>K17</f>
        <v>1144904</v>
      </c>
    </row>
    <row r="19" spans="1:12" ht="15" customHeight="1" thickBot="1">
      <c r="A19" s="402"/>
      <c r="B19" s="402" t="s">
        <v>735</v>
      </c>
      <c r="C19" s="493"/>
      <c r="D19" s="402"/>
      <c r="E19" s="488"/>
      <c r="F19" s="402"/>
      <c r="G19" s="402"/>
      <c r="H19" s="402"/>
      <c r="I19" s="402"/>
      <c r="J19" s="402"/>
      <c r="K19" s="402"/>
      <c r="L19" s="412"/>
    </row>
    <row r="20" spans="1:11" ht="15" customHeight="1" thickBot="1">
      <c r="A20" s="402" t="s">
        <v>687</v>
      </c>
      <c r="B20" s="402" t="s">
        <v>688</v>
      </c>
      <c r="C20" s="493">
        <v>27264299</v>
      </c>
      <c r="D20" s="404">
        <v>0.022</v>
      </c>
      <c r="E20" s="488">
        <v>8400</v>
      </c>
      <c r="F20" s="411">
        <v>26750686</v>
      </c>
      <c r="G20" s="404">
        <v>0.022</v>
      </c>
      <c r="H20" s="411">
        <v>588515</v>
      </c>
      <c r="I20" s="411">
        <v>26237073</v>
      </c>
      <c r="J20" s="404">
        <v>0.022</v>
      </c>
      <c r="K20" s="411">
        <v>577216</v>
      </c>
    </row>
    <row r="21" spans="1:11" ht="15" customHeight="1" thickBot="1">
      <c r="A21" s="402" t="s">
        <v>687</v>
      </c>
      <c r="B21" s="402" t="s">
        <v>736</v>
      </c>
      <c r="C21" s="492" t="s">
        <v>745</v>
      </c>
      <c r="D21" s="405" t="s">
        <v>746</v>
      </c>
      <c r="E21" s="488">
        <v>0</v>
      </c>
      <c r="F21" s="405" t="s">
        <v>745</v>
      </c>
      <c r="G21" s="405" t="s">
        <v>746</v>
      </c>
      <c r="H21" s="411">
        <f>H24+H25</f>
        <v>567688</v>
      </c>
      <c r="I21" s="405" t="s">
        <v>745</v>
      </c>
      <c r="J21" s="405" t="s">
        <v>746</v>
      </c>
      <c r="K21" s="411">
        <f>K24+K25</f>
        <v>567688</v>
      </c>
    </row>
    <row r="22" spans="1:11" ht="15" customHeight="1" thickBot="1">
      <c r="A22" s="402"/>
      <c r="B22" s="402" t="s">
        <v>689</v>
      </c>
      <c r="C22" s="493">
        <v>33832753.11</v>
      </c>
      <c r="D22" s="404">
        <v>0.015</v>
      </c>
      <c r="E22" s="488">
        <v>0</v>
      </c>
      <c r="F22" s="402"/>
      <c r="G22" s="402"/>
      <c r="H22" s="402"/>
      <c r="I22" s="402"/>
      <c r="J22" s="402"/>
      <c r="K22" s="402"/>
    </row>
    <row r="23" spans="1:11" ht="15" customHeight="1" thickBot="1">
      <c r="A23" s="402"/>
      <c r="B23" s="402" t="s">
        <v>689</v>
      </c>
      <c r="C23" s="493">
        <v>21171235.41</v>
      </c>
      <c r="D23" s="404">
        <v>0.015</v>
      </c>
      <c r="E23" s="488">
        <v>0</v>
      </c>
      <c r="F23" s="402"/>
      <c r="G23" s="402"/>
      <c r="H23" s="402"/>
      <c r="I23" s="402"/>
      <c r="J23" s="402"/>
      <c r="K23" s="402"/>
    </row>
    <row r="24" spans="1:11" ht="15" customHeight="1" thickBot="1">
      <c r="A24" s="402"/>
      <c r="B24" s="402" t="s">
        <v>690</v>
      </c>
      <c r="C24" s="493">
        <v>23278866.39</v>
      </c>
      <c r="D24" s="404">
        <v>0.015</v>
      </c>
      <c r="E24" s="488"/>
      <c r="F24" s="402">
        <v>23278866.39</v>
      </c>
      <c r="G24" s="404">
        <v>0.015</v>
      </c>
      <c r="H24" s="411">
        <v>349183</v>
      </c>
      <c r="I24" s="402">
        <v>23278866.39</v>
      </c>
      <c r="J24" s="404">
        <v>0.015</v>
      </c>
      <c r="K24" s="411">
        <v>349183</v>
      </c>
    </row>
    <row r="25" spans="1:11" ht="15" customHeight="1" thickBot="1">
      <c r="A25" s="402"/>
      <c r="B25" s="402" t="s">
        <v>690</v>
      </c>
      <c r="C25" s="493">
        <v>14567019.09</v>
      </c>
      <c r="D25" s="404">
        <v>0.015</v>
      </c>
      <c r="E25" s="488"/>
      <c r="F25" s="402">
        <v>14567019.09</v>
      </c>
      <c r="G25" s="404">
        <v>0.015</v>
      </c>
      <c r="H25" s="411">
        <v>218505</v>
      </c>
      <c r="I25" s="402">
        <v>14567019.09</v>
      </c>
      <c r="J25" s="404">
        <v>0.015</v>
      </c>
      <c r="K25" s="411">
        <v>218505</v>
      </c>
    </row>
    <row r="26" spans="1:11" ht="15" customHeight="1" thickBot="1">
      <c r="A26" s="403" t="s">
        <v>85</v>
      </c>
      <c r="B26" s="324" t="s">
        <v>691</v>
      </c>
      <c r="C26" s="492" t="s">
        <v>747</v>
      </c>
      <c r="D26" s="405" t="s">
        <v>746</v>
      </c>
      <c r="E26" s="488"/>
      <c r="F26" s="405" t="s">
        <v>747</v>
      </c>
      <c r="G26" s="405" t="s">
        <v>746</v>
      </c>
      <c r="H26" s="402"/>
      <c r="I26" s="405" t="s">
        <v>747</v>
      </c>
      <c r="J26" s="405" t="s">
        <v>746</v>
      </c>
      <c r="K26" s="402"/>
    </row>
    <row r="27" spans="1:11" ht="15" customHeight="1" thickBot="1">
      <c r="A27" s="402"/>
      <c r="B27" s="324" t="s">
        <v>737</v>
      </c>
      <c r="C27" s="493"/>
      <c r="D27" s="402"/>
      <c r="E27" s="488"/>
      <c r="F27" s="402"/>
      <c r="G27" s="402"/>
      <c r="H27" s="402"/>
      <c r="I27" s="402"/>
      <c r="J27" s="402"/>
      <c r="K27" s="402"/>
    </row>
    <row r="28" spans="1:11" ht="15" customHeight="1" thickBot="1">
      <c r="A28" s="402"/>
      <c r="B28" s="409" t="s">
        <v>189</v>
      </c>
      <c r="C28" s="493"/>
      <c r="D28" s="402"/>
      <c r="E28" s="488"/>
      <c r="F28" s="402"/>
      <c r="G28" s="402"/>
      <c r="H28" s="402"/>
      <c r="I28" s="402"/>
      <c r="J28" s="402"/>
      <c r="K28" s="402"/>
    </row>
    <row r="29" spans="1:11" ht="15" customHeight="1" thickBot="1">
      <c r="A29" s="403" t="s">
        <v>86</v>
      </c>
      <c r="B29" s="324" t="s">
        <v>738</v>
      </c>
      <c r="C29" s="493"/>
      <c r="D29" s="402"/>
      <c r="E29" s="488"/>
      <c r="F29" s="402"/>
      <c r="G29" s="402"/>
      <c r="H29" s="402"/>
      <c r="I29" s="402"/>
      <c r="J29" s="402"/>
      <c r="K29" s="402"/>
    </row>
    <row r="30" spans="1:11" ht="15" customHeight="1" thickBot="1">
      <c r="A30" s="402"/>
      <c r="B30" s="409" t="s">
        <v>189</v>
      </c>
      <c r="C30" s="493"/>
      <c r="D30" s="402"/>
      <c r="E30" s="488"/>
      <c r="F30" s="402"/>
      <c r="G30" s="402"/>
      <c r="H30" s="402"/>
      <c r="I30" s="402"/>
      <c r="J30" s="402"/>
      <c r="K30" s="402"/>
    </row>
    <row r="31" spans="1:11" s="464" customFormat="1" ht="15" customHeight="1" thickBot="1">
      <c r="A31" s="457" t="s">
        <v>748</v>
      </c>
      <c r="B31" s="457" t="s">
        <v>675</v>
      </c>
      <c r="C31" s="494"/>
      <c r="D31" s="457"/>
      <c r="E31" s="489">
        <f>E32+E35</f>
        <v>1476630</v>
      </c>
      <c r="F31" s="457"/>
      <c r="G31" s="457"/>
      <c r="H31" s="463">
        <f>H35+H32</f>
        <v>118836</v>
      </c>
      <c r="I31" s="457"/>
      <c r="J31" s="457"/>
      <c r="K31" s="463">
        <f>K35+K32</f>
        <v>118836</v>
      </c>
    </row>
    <row r="32" spans="1:11" ht="15" customHeight="1" thickBot="1">
      <c r="A32" s="403">
        <v>830</v>
      </c>
      <c r="B32" s="324" t="s">
        <v>729</v>
      </c>
      <c r="C32" s="493"/>
      <c r="D32" s="402"/>
      <c r="E32" s="488">
        <f>E33</f>
        <v>5000</v>
      </c>
      <c r="F32" s="402"/>
      <c r="G32" s="402"/>
      <c r="H32" s="411">
        <f>H33</f>
        <v>5000</v>
      </c>
      <c r="I32" s="402"/>
      <c r="J32" s="402"/>
      <c r="K32" s="411">
        <f>K33</f>
        <v>5000</v>
      </c>
    </row>
    <row r="33" spans="1:11" ht="15" customHeight="1" thickBot="1">
      <c r="A33" s="403">
        <v>831</v>
      </c>
      <c r="B33" s="324" t="s">
        <v>730</v>
      </c>
      <c r="C33" s="493"/>
      <c r="D33" s="402"/>
      <c r="E33" s="488">
        <f>E34</f>
        <v>5000</v>
      </c>
      <c r="F33" s="402"/>
      <c r="G33" s="402"/>
      <c r="H33" s="411">
        <f>H34</f>
        <v>5000</v>
      </c>
      <c r="I33" s="402"/>
      <c r="J33" s="402"/>
      <c r="K33" s="411">
        <f>K34</f>
        <v>5000</v>
      </c>
    </row>
    <row r="34" spans="1:11" ht="15" customHeight="1" thickBot="1">
      <c r="A34" s="403" t="s">
        <v>731</v>
      </c>
      <c r="B34" s="413" t="s">
        <v>732</v>
      </c>
      <c r="C34" s="493"/>
      <c r="D34" s="402"/>
      <c r="E34" s="488">
        <v>5000</v>
      </c>
      <c r="F34" s="402"/>
      <c r="G34" s="402"/>
      <c r="H34" s="411">
        <v>5000</v>
      </c>
      <c r="I34" s="402"/>
      <c r="J34" s="402"/>
      <c r="K34" s="411">
        <v>5000</v>
      </c>
    </row>
    <row r="35" spans="1:11" ht="15" customHeight="1" thickBot="1">
      <c r="A35" s="462" t="s">
        <v>81</v>
      </c>
      <c r="B35" s="324" t="s">
        <v>706</v>
      </c>
      <c r="C35" s="493"/>
      <c r="D35" s="402"/>
      <c r="E35" s="486">
        <f>E36+E41+E45</f>
        <v>1471630</v>
      </c>
      <c r="F35" s="411"/>
      <c r="G35" s="411"/>
      <c r="H35" s="411">
        <f>H41+H45</f>
        <v>113836</v>
      </c>
      <c r="I35" s="411"/>
      <c r="J35" s="411"/>
      <c r="K35" s="411">
        <f>K41+K45</f>
        <v>113836</v>
      </c>
    </row>
    <row r="36" spans="1:11" ht="29.25" customHeight="1" thickBot="1">
      <c r="A36" s="462" t="s">
        <v>83</v>
      </c>
      <c r="B36" s="324" t="s">
        <v>734</v>
      </c>
      <c r="C36" s="492" t="s">
        <v>743</v>
      </c>
      <c r="D36" s="405" t="s">
        <v>744</v>
      </c>
      <c r="E36" s="489">
        <f>E37+E38</f>
        <v>1431835</v>
      </c>
      <c r="F36" s="405" t="s">
        <v>743</v>
      </c>
      <c r="G36" s="405" t="s">
        <v>744</v>
      </c>
      <c r="H36" s="402"/>
      <c r="I36" s="405" t="s">
        <v>743</v>
      </c>
      <c r="J36" s="405" t="s">
        <v>744</v>
      </c>
      <c r="K36" s="402"/>
    </row>
    <row r="37" spans="1:11" ht="15" customHeight="1" thickBot="1">
      <c r="A37" s="402" t="s">
        <v>687</v>
      </c>
      <c r="B37" s="402" t="s">
        <v>688</v>
      </c>
      <c r="C37" s="483">
        <v>26750686</v>
      </c>
      <c r="D37" s="414">
        <v>0.022</v>
      </c>
      <c r="E37" s="498">
        <v>722225</v>
      </c>
      <c r="F37" s="403"/>
      <c r="G37" s="405"/>
      <c r="H37" s="405"/>
      <c r="I37" s="402"/>
      <c r="J37" s="405"/>
      <c r="K37" s="405"/>
    </row>
    <row r="38" spans="1:11" ht="15" customHeight="1" thickBot="1">
      <c r="A38" s="402" t="s">
        <v>687</v>
      </c>
      <c r="B38" s="402" t="s">
        <v>736</v>
      </c>
      <c r="C38" s="492" t="s">
        <v>745</v>
      </c>
      <c r="D38" s="405" t="s">
        <v>746</v>
      </c>
      <c r="E38" s="489">
        <v>709610</v>
      </c>
      <c r="F38" s="405" t="s">
        <v>745</v>
      </c>
      <c r="G38" s="405" t="s">
        <v>746</v>
      </c>
      <c r="H38" s="402"/>
      <c r="I38" s="405" t="s">
        <v>745</v>
      </c>
      <c r="J38" s="405" t="s">
        <v>746</v>
      </c>
      <c r="K38" s="402"/>
    </row>
    <row r="39" spans="1:11" ht="15" customHeight="1" thickBot="1">
      <c r="A39" s="403"/>
      <c r="B39" s="402" t="s">
        <v>878</v>
      </c>
      <c r="C39" s="493">
        <v>23278866.39</v>
      </c>
      <c r="D39" s="404">
        <v>0.015</v>
      </c>
      <c r="E39" s="488">
        <v>436479</v>
      </c>
      <c r="F39" s="405"/>
      <c r="G39" s="405"/>
      <c r="H39" s="402"/>
      <c r="I39" s="405"/>
      <c r="J39" s="405"/>
      <c r="K39" s="402"/>
    </row>
    <row r="40" spans="1:11" ht="15" customHeight="1" thickBot="1">
      <c r="A40" s="403"/>
      <c r="B40" s="402" t="s">
        <v>878</v>
      </c>
      <c r="C40" s="493">
        <v>14567019</v>
      </c>
      <c r="D40" s="404">
        <v>0.015</v>
      </c>
      <c r="E40" s="488">
        <v>273131</v>
      </c>
      <c r="F40" s="405"/>
      <c r="G40" s="405"/>
      <c r="H40" s="402"/>
      <c r="I40" s="405"/>
      <c r="J40" s="405"/>
      <c r="K40" s="402"/>
    </row>
    <row r="41" spans="1:11" ht="15" customHeight="1" thickBot="1">
      <c r="A41" s="462" t="s">
        <v>85</v>
      </c>
      <c r="B41" s="324" t="s">
        <v>691</v>
      </c>
      <c r="C41" s="492" t="s">
        <v>747</v>
      </c>
      <c r="D41" s="405" t="s">
        <v>746</v>
      </c>
      <c r="E41" s="489">
        <f>SUM(E42:E44)</f>
        <v>4795</v>
      </c>
      <c r="F41" s="405" t="s">
        <v>747</v>
      </c>
      <c r="G41" s="405" t="s">
        <v>746</v>
      </c>
      <c r="H41" s="411">
        <f>SUM(H42:H44)</f>
        <v>23836</v>
      </c>
      <c r="I41" s="405" t="s">
        <v>747</v>
      </c>
      <c r="J41" s="405" t="s">
        <v>746</v>
      </c>
      <c r="K41" s="411">
        <f>SUM(K42:K44)</f>
        <v>23836</v>
      </c>
    </row>
    <row r="42" spans="1:11" ht="15" customHeight="1" thickBot="1">
      <c r="A42" s="402" t="s">
        <v>687</v>
      </c>
      <c r="B42" s="324" t="s">
        <v>737</v>
      </c>
      <c r="C42" s="493" t="s">
        <v>692</v>
      </c>
      <c r="D42" s="402">
        <v>28</v>
      </c>
      <c r="E42" s="488">
        <v>2940</v>
      </c>
      <c r="F42" s="402" t="s">
        <v>692</v>
      </c>
      <c r="G42" s="402">
        <v>28</v>
      </c>
      <c r="H42" s="411">
        <v>2352</v>
      </c>
      <c r="I42" s="402" t="s">
        <v>692</v>
      </c>
      <c r="J42" s="402">
        <v>28</v>
      </c>
      <c r="K42" s="411">
        <v>2352</v>
      </c>
    </row>
    <row r="43" spans="1:11" ht="15" customHeight="1" thickBot="1">
      <c r="A43" s="402" t="s">
        <v>687</v>
      </c>
      <c r="B43" s="324" t="s">
        <v>737</v>
      </c>
      <c r="C43" s="493" t="s">
        <v>693</v>
      </c>
      <c r="D43" s="402">
        <v>14</v>
      </c>
      <c r="E43" s="488">
        <v>1855</v>
      </c>
      <c r="F43" s="402" t="s">
        <v>693</v>
      </c>
      <c r="G43" s="402">
        <v>14</v>
      </c>
      <c r="H43" s="411">
        <v>1484</v>
      </c>
      <c r="I43" s="402" t="s">
        <v>693</v>
      </c>
      <c r="J43" s="402">
        <v>14</v>
      </c>
      <c r="K43" s="411">
        <v>1484</v>
      </c>
    </row>
    <row r="44" spans="1:11" ht="15" customHeight="1" thickBot="1">
      <c r="A44" s="402" t="s">
        <v>687</v>
      </c>
      <c r="B44" s="402" t="s">
        <v>694</v>
      </c>
      <c r="C44" s="493"/>
      <c r="D44" s="402"/>
      <c r="E44" s="488">
        <v>0</v>
      </c>
      <c r="F44" s="402"/>
      <c r="G44" s="402"/>
      <c r="H44" s="411">
        <v>20000</v>
      </c>
      <c r="I44" s="402"/>
      <c r="J44" s="402"/>
      <c r="K44" s="411">
        <v>20000</v>
      </c>
    </row>
    <row r="45" spans="1:11" ht="15" customHeight="1" thickBot="1">
      <c r="A45" s="462" t="s">
        <v>86</v>
      </c>
      <c r="B45" s="324" t="s">
        <v>738</v>
      </c>
      <c r="C45" s="493"/>
      <c r="D45" s="402"/>
      <c r="E45" s="489">
        <f>E46+E47+E48</f>
        <v>35000</v>
      </c>
      <c r="F45" s="402"/>
      <c r="G45" s="402"/>
      <c r="H45" s="411">
        <f>H46+H47+H48</f>
        <v>90000</v>
      </c>
      <c r="I45" s="402"/>
      <c r="J45" s="402"/>
      <c r="K45" s="411">
        <f>K46+K47+K48</f>
        <v>90000</v>
      </c>
    </row>
    <row r="46" spans="1:11" ht="15" customHeight="1" thickBot="1">
      <c r="A46" s="403" t="s">
        <v>695</v>
      </c>
      <c r="B46" s="324" t="s">
        <v>696</v>
      </c>
      <c r="C46" s="493"/>
      <c r="D46" s="402"/>
      <c r="E46" s="488">
        <v>20000</v>
      </c>
      <c r="F46" s="402"/>
      <c r="G46" s="402"/>
      <c r="H46" s="411">
        <v>30000</v>
      </c>
      <c r="I46" s="402"/>
      <c r="J46" s="402"/>
      <c r="K46" s="411">
        <v>30000</v>
      </c>
    </row>
    <row r="47" spans="1:11" ht="15" customHeight="1" thickBot="1">
      <c r="A47" s="402" t="s">
        <v>697</v>
      </c>
      <c r="B47" s="324" t="s">
        <v>698</v>
      </c>
      <c r="C47" s="493"/>
      <c r="D47" s="402"/>
      <c r="E47" s="488">
        <v>15000</v>
      </c>
      <c r="F47" s="402"/>
      <c r="G47" s="402"/>
      <c r="H47" s="411">
        <v>20000</v>
      </c>
      <c r="I47" s="402"/>
      <c r="J47" s="402"/>
      <c r="K47" s="411">
        <v>20000</v>
      </c>
    </row>
    <row r="48" spans="1:11" ht="15" customHeight="1" thickBot="1">
      <c r="A48" s="402" t="s">
        <v>703</v>
      </c>
      <c r="B48" s="324" t="s">
        <v>707</v>
      </c>
      <c r="C48" s="493"/>
      <c r="D48" s="402"/>
      <c r="E48" s="488"/>
      <c r="F48" s="402"/>
      <c r="G48" s="402"/>
      <c r="H48" s="411">
        <v>40000</v>
      </c>
      <c r="I48" s="402"/>
      <c r="J48" s="402"/>
      <c r="K48" s="411">
        <v>40000</v>
      </c>
    </row>
    <row r="49" spans="1:11" s="461" customFormat="1" ht="15" customHeight="1" thickBot="1">
      <c r="A49" s="457" t="s">
        <v>749</v>
      </c>
      <c r="B49" s="458" t="s">
        <v>622</v>
      </c>
      <c r="C49" s="495"/>
      <c r="D49" s="459"/>
      <c r="E49" s="489">
        <f>E50+E51+E53+E54+E58+E61</f>
        <v>130000</v>
      </c>
      <c r="F49" s="459"/>
      <c r="G49" s="459"/>
      <c r="H49" s="460">
        <f>H51+H58+H61</f>
        <v>90000</v>
      </c>
      <c r="I49" s="459"/>
      <c r="J49" s="459"/>
      <c r="K49" s="460">
        <f>K51+K58+K61</f>
        <v>90000</v>
      </c>
    </row>
    <row r="50" spans="1:11" ht="15" customHeight="1" thickBot="1">
      <c r="A50" s="403">
        <v>830</v>
      </c>
      <c r="B50" s="324" t="s">
        <v>729</v>
      </c>
      <c r="C50" s="493"/>
      <c r="D50" s="402"/>
      <c r="E50" s="488">
        <f>E51</f>
        <v>0</v>
      </c>
      <c r="F50" s="402"/>
      <c r="G50" s="402"/>
      <c r="H50" s="411">
        <f>H51</f>
        <v>5000</v>
      </c>
      <c r="I50" s="402"/>
      <c r="J50" s="402"/>
      <c r="K50" s="411">
        <f>K51</f>
        <v>5000</v>
      </c>
    </row>
    <row r="51" spans="1:11" ht="15" customHeight="1" thickBot="1">
      <c r="A51" s="403">
        <v>831</v>
      </c>
      <c r="B51" s="324" t="s">
        <v>730</v>
      </c>
      <c r="C51" s="493"/>
      <c r="D51" s="402"/>
      <c r="E51" s="488"/>
      <c r="F51" s="402"/>
      <c r="G51" s="402"/>
      <c r="H51" s="411">
        <f>H52</f>
        <v>5000</v>
      </c>
      <c r="I51" s="402"/>
      <c r="J51" s="402"/>
      <c r="K51" s="411">
        <f>K52</f>
        <v>5000</v>
      </c>
    </row>
    <row r="52" spans="1:11" ht="15" customHeight="1" thickBot="1">
      <c r="A52" s="402" t="s">
        <v>731</v>
      </c>
      <c r="B52" s="413" t="s">
        <v>732</v>
      </c>
      <c r="C52" s="493"/>
      <c r="D52" s="402"/>
      <c r="E52" s="488">
        <v>5000</v>
      </c>
      <c r="F52" s="402"/>
      <c r="G52" s="402"/>
      <c r="H52" s="411">
        <v>5000</v>
      </c>
      <c r="I52" s="402"/>
      <c r="J52" s="402"/>
      <c r="K52" s="411">
        <v>5000</v>
      </c>
    </row>
    <row r="53" spans="1:11" ht="24" customHeight="1" thickBot="1">
      <c r="A53" s="403" t="s">
        <v>81</v>
      </c>
      <c r="B53" s="324" t="s">
        <v>706</v>
      </c>
      <c r="C53" s="493"/>
      <c r="D53" s="402"/>
      <c r="E53" s="488"/>
      <c r="F53" s="402"/>
      <c r="G53" s="402"/>
      <c r="H53" s="411">
        <f>H58+H61</f>
        <v>85000</v>
      </c>
      <c r="I53" s="402"/>
      <c r="J53" s="402"/>
      <c r="K53" s="411">
        <f>K58+K61</f>
        <v>85000</v>
      </c>
    </row>
    <row r="54" spans="1:11" ht="15" customHeight="1" thickBot="1">
      <c r="A54" s="405">
        <v>851</v>
      </c>
      <c r="B54" s="324" t="s">
        <v>734</v>
      </c>
      <c r="C54" s="492" t="s">
        <v>743</v>
      </c>
      <c r="D54" s="405" t="s">
        <v>744</v>
      </c>
      <c r="E54" s="488"/>
      <c r="F54" s="405" t="s">
        <v>743</v>
      </c>
      <c r="G54" s="405" t="s">
        <v>744</v>
      </c>
      <c r="H54" s="402"/>
      <c r="I54" s="405" t="s">
        <v>743</v>
      </c>
      <c r="J54" s="405" t="s">
        <v>750</v>
      </c>
      <c r="K54" s="402"/>
    </row>
    <row r="55" spans="1:11" ht="15" customHeight="1" thickBot="1">
      <c r="A55" s="402"/>
      <c r="B55" s="402" t="s">
        <v>735</v>
      </c>
      <c r="C55" s="493"/>
      <c r="D55" s="402"/>
      <c r="E55" s="488"/>
      <c r="F55" s="402"/>
      <c r="G55" s="402"/>
      <c r="H55" s="402"/>
      <c r="I55" s="402"/>
      <c r="J55" s="402"/>
      <c r="K55" s="402"/>
    </row>
    <row r="56" spans="1:11" ht="15" customHeight="1" thickBot="1">
      <c r="A56" s="402"/>
      <c r="B56" s="402" t="s">
        <v>189</v>
      </c>
      <c r="C56" s="493"/>
      <c r="D56" s="402"/>
      <c r="E56" s="488"/>
      <c r="F56" s="402"/>
      <c r="G56" s="402"/>
      <c r="H56" s="402"/>
      <c r="I56" s="402"/>
      <c r="J56" s="402"/>
      <c r="K56" s="402"/>
    </row>
    <row r="57" spans="1:11" ht="15" customHeight="1" thickBot="1">
      <c r="A57" s="402"/>
      <c r="B57" s="415" t="s">
        <v>736</v>
      </c>
      <c r="C57" s="492" t="s">
        <v>745</v>
      </c>
      <c r="D57" s="405" t="s">
        <v>746</v>
      </c>
      <c r="E57" s="488"/>
      <c r="F57" s="405" t="s">
        <v>745</v>
      </c>
      <c r="G57" s="405" t="s">
        <v>746</v>
      </c>
      <c r="H57" s="402"/>
      <c r="I57" s="405" t="s">
        <v>745</v>
      </c>
      <c r="J57" s="405" t="s">
        <v>751</v>
      </c>
      <c r="K57" s="402"/>
    </row>
    <row r="58" spans="1:11" ht="15" customHeight="1" thickBot="1">
      <c r="A58" s="403" t="s">
        <v>85</v>
      </c>
      <c r="B58" s="324" t="s">
        <v>691</v>
      </c>
      <c r="C58" s="492" t="s">
        <v>747</v>
      </c>
      <c r="D58" s="405" t="s">
        <v>746</v>
      </c>
      <c r="E58" s="489">
        <f>E59+E60</f>
        <v>20000</v>
      </c>
      <c r="F58" s="405" t="s">
        <v>747</v>
      </c>
      <c r="G58" s="405" t="s">
        <v>746</v>
      </c>
      <c r="H58" s="411">
        <f>H59+H60</f>
        <v>20000</v>
      </c>
      <c r="I58" s="405" t="s">
        <v>747</v>
      </c>
      <c r="J58" s="405" t="s">
        <v>746</v>
      </c>
      <c r="K58" s="411">
        <f>K59+K60</f>
        <v>20000</v>
      </c>
    </row>
    <row r="59" spans="1:11" ht="15" customHeight="1" thickBot="1">
      <c r="A59" s="402" t="s">
        <v>699</v>
      </c>
      <c r="B59" s="324" t="s">
        <v>737</v>
      </c>
      <c r="C59" s="493"/>
      <c r="D59" s="402"/>
      <c r="E59" s="488"/>
      <c r="F59" s="402"/>
      <c r="G59" s="402"/>
      <c r="H59" s="402"/>
      <c r="I59" s="402"/>
      <c r="J59" s="402"/>
      <c r="K59" s="402"/>
    </row>
    <row r="60" spans="1:11" ht="15" customHeight="1" thickBot="1">
      <c r="A60" s="402" t="s">
        <v>700</v>
      </c>
      <c r="B60" s="402" t="s">
        <v>694</v>
      </c>
      <c r="C60" s="493"/>
      <c r="D60" s="402"/>
      <c r="E60" s="488">
        <v>20000</v>
      </c>
      <c r="F60" s="402"/>
      <c r="G60" s="402"/>
      <c r="H60" s="411">
        <v>20000</v>
      </c>
      <c r="I60" s="402"/>
      <c r="J60" s="402"/>
      <c r="K60" s="411">
        <v>20000</v>
      </c>
    </row>
    <row r="61" spans="1:11" ht="15" customHeight="1" thickBot="1">
      <c r="A61" s="403" t="s">
        <v>86</v>
      </c>
      <c r="B61" s="324" t="s">
        <v>738</v>
      </c>
      <c r="C61" s="493"/>
      <c r="D61" s="402"/>
      <c r="E61" s="489">
        <f>E62+E63+E64+E65</f>
        <v>110000</v>
      </c>
      <c r="F61" s="402"/>
      <c r="G61" s="402"/>
      <c r="H61" s="411">
        <f>H62+H65+H63</f>
        <v>65000</v>
      </c>
      <c r="I61" s="402"/>
      <c r="J61" s="402"/>
      <c r="K61" s="411">
        <f>K62+K63+K65</f>
        <v>65000</v>
      </c>
    </row>
    <row r="62" spans="1:11" ht="15" customHeight="1" thickBot="1">
      <c r="A62" s="403" t="s">
        <v>695</v>
      </c>
      <c r="B62" s="324" t="s">
        <v>696</v>
      </c>
      <c r="C62" s="493"/>
      <c r="D62" s="402"/>
      <c r="E62" s="488">
        <v>40000</v>
      </c>
      <c r="F62" s="411"/>
      <c r="G62" s="411"/>
      <c r="H62" s="411">
        <v>40000</v>
      </c>
      <c r="I62" s="411"/>
      <c r="J62" s="411"/>
      <c r="K62" s="411">
        <v>40000</v>
      </c>
    </row>
    <row r="63" spans="1:11" ht="15" customHeight="1" thickBot="1">
      <c r="A63" s="403" t="s">
        <v>697</v>
      </c>
      <c r="B63" s="324" t="s">
        <v>698</v>
      </c>
      <c r="C63" s="493"/>
      <c r="D63" s="402"/>
      <c r="E63" s="488">
        <v>17000</v>
      </c>
      <c r="F63" s="411"/>
      <c r="G63" s="411"/>
      <c r="H63" s="411">
        <v>20000</v>
      </c>
      <c r="I63" s="411"/>
      <c r="J63" s="411"/>
      <c r="K63" s="411">
        <v>20000</v>
      </c>
    </row>
    <row r="64" spans="1:11" ht="15" customHeight="1" thickBot="1">
      <c r="A64" s="403" t="s">
        <v>703</v>
      </c>
      <c r="B64" s="324" t="s">
        <v>707</v>
      </c>
      <c r="C64" s="493"/>
      <c r="D64" s="402"/>
      <c r="E64" s="488">
        <v>20000</v>
      </c>
      <c r="F64" s="411"/>
      <c r="G64" s="411"/>
      <c r="H64" s="411">
        <v>0</v>
      </c>
      <c r="I64" s="411"/>
      <c r="J64" s="411"/>
      <c r="K64" s="411">
        <v>0</v>
      </c>
    </row>
    <row r="65" spans="1:11" ht="15" customHeight="1" thickBot="1">
      <c r="A65" s="403" t="s">
        <v>731</v>
      </c>
      <c r="B65" s="324" t="s">
        <v>732</v>
      </c>
      <c r="C65" s="493"/>
      <c r="D65" s="411"/>
      <c r="E65" s="488">
        <f>13000+20000</f>
        <v>33000</v>
      </c>
      <c r="F65" s="411"/>
      <c r="G65" s="411"/>
      <c r="H65" s="411">
        <v>5000</v>
      </c>
      <c r="I65" s="411"/>
      <c r="J65" s="411"/>
      <c r="K65" s="411">
        <v>5000</v>
      </c>
    </row>
    <row r="67" ht="15" customHeight="1">
      <c r="A67" s="186" t="s">
        <v>756</v>
      </c>
    </row>
    <row r="68" ht="15" customHeight="1">
      <c r="A68" s="186"/>
    </row>
    <row r="69" spans="1:11" ht="15" customHeight="1">
      <c r="A69" s="186" t="s">
        <v>185</v>
      </c>
      <c r="C69" s="496"/>
      <c r="D69" s="188"/>
      <c r="F69" s="188"/>
      <c r="G69" s="188" t="s">
        <v>701</v>
      </c>
      <c r="H69" s="188"/>
      <c r="I69" s="188"/>
      <c r="J69" s="188"/>
      <c r="K69" s="188"/>
    </row>
    <row r="70" spans="1:11" ht="15" customHeight="1">
      <c r="A70" s="186" t="s">
        <v>557</v>
      </c>
      <c r="B70" s="186" t="s">
        <v>702</v>
      </c>
      <c r="C70" s="497" t="s">
        <v>558</v>
      </c>
      <c r="D70" s="186"/>
      <c r="G70" s="416"/>
      <c r="H70" s="186"/>
      <c r="I70" s="416" t="s">
        <v>553</v>
      </c>
      <c r="J70" s="416"/>
      <c r="K70" s="416"/>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2024-03-20T07:02:40Z</cp:lastPrinted>
  <dcterms:created xsi:type="dcterms:W3CDTF">2004-09-19T06:34:55Z</dcterms:created>
  <dcterms:modified xsi:type="dcterms:W3CDTF">2024-03-20T07:02:41Z</dcterms:modified>
  <cp:category/>
  <cp:version/>
  <cp:contentType/>
  <cp:contentStatus/>
</cp:coreProperties>
</file>